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6440" firstSheet="3" activeTab="9"/>
  </bookViews>
  <sheets>
    <sheet name="Table 3.1" sheetId="1" r:id="rId1"/>
    <sheet name="Fig. 3.1" sheetId="2" r:id="rId2"/>
    <sheet name="Fig. 3.2, 3.3 Table 3.2" sheetId="3" r:id="rId3"/>
    <sheet name="Table 3.3" sheetId="4" r:id="rId4"/>
    <sheet name="Fig. 3.4, 3.5 Table 3.4" sheetId="5" r:id="rId5"/>
    <sheet name="Fig 3.6, 3.7 Table 3.5" sheetId="8" r:id="rId6"/>
    <sheet name="Fig 3.8, 3.9 Table 3.6" sheetId="6" r:id="rId7"/>
    <sheet name="Fig. 3.10" sheetId="7" r:id="rId8"/>
    <sheet name="Fig. 3.11" sheetId="9" r:id="rId9"/>
    <sheet name="FIg. 3.12, 3.13 Table 3.7" sheetId="10" r:id="rId1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0" i="10" l="1"/>
  <c r="D60" i="10"/>
  <c r="E60" i="10"/>
  <c r="F60" i="10"/>
  <c r="G60" i="10"/>
  <c r="B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I40" i="10"/>
  <c r="J40" i="10"/>
  <c r="K40" i="10"/>
  <c r="H40" i="10"/>
  <c r="E40" i="10"/>
  <c r="C40" i="10"/>
  <c r="D40" i="10"/>
  <c r="F40" i="10"/>
  <c r="G40" i="10"/>
  <c r="B40" i="10"/>
  <c r="K39" i="10"/>
  <c r="D39" i="10"/>
  <c r="K38" i="10"/>
  <c r="D38" i="10"/>
  <c r="K37" i="10"/>
  <c r="D37" i="10"/>
  <c r="D36" i="10"/>
  <c r="D35" i="10"/>
  <c r="K34" i="10"/>
  <c r="D34" i="10"/>
  <c r="K33" i="10"/>
  <c r="D33" i="10"/>
  <c r="D32" i="10"/>
  <c r="D31" i="10"/>
  <c r="K30" i="10"/>
  <c r="D30" i="10"/>
  <c r="K29" i="10"/>
  <c r="D29" i="10"/>
  <c r="K28" i="10"/>
  <c r="D28" i="10"/>
  <c r="K27" i="10"/>
  <c r="D27" i="10"/>
  <c r="D26" i="10"/>
  <c r="K25" i="10"/>
  <c r="D25" i="10"/>
  <c r="K24" i="10"/>
  <c r="D24" i="10"/>
  <c r="D23" i="10"/>
  <c r="D22" i="10"/>
  <c r="D21" i="10"/>
  <c r="D20" i="10"/>
  <c r="K19" i="10"/>
  <c r="D19" i="10"/>
  <c r="K18" i="10"/>
  <c r="D18" i="10"/>
  <c r="D17" i="10"/>
  <c r="D16" i="10"/>
  <c r="D15" i="10"/>
  <c r="K14" i="10"/>
  <c r="D14" i="10"/>
  <c r="K13" i="10"/>
  <c r="D13" i="10"/>
  <c r="D12" i="10"/>
  <c r="K11" i="10"/>
  <c r="D11" i="10"/>
  <c r="K10" i="10"/>
  <c r="D10" i="10"/>
  <c r="D9" i="10"/>
  <c r="D8" i="10"/>
  <c r="D7" i="10"/>
  <c r="K6" i="10"/>
  <c r="D6" i="10"/>
  <c r="K5" i="10"/>
  <c r="D5" i="10"/>
  <c r="K4" i="10"/>
  <c r="D4" i="10"/>
  <c r="K3" i="10"/>
  <c r="D3" i="10"/>
  <c r="G58" i="10" l="1"/>
  <c r="E58" i="10"/>
  <c r="G59" i="10"/>
  <c r="E59" i="10"/>
  <c r="G42" i="10"/>
  <c r="E42" i="10"/>
  <c r="G43" i="10"/>
  <c r="E43" i="10"/>
  <c r="G44" i="10"/>
  <c r="E44" i="10"/>
  <c r="G45" i="10"/>
  <c r="E45" i="10"/>
  <c r="G46" i="10"/>
  <c r="E46" i="10"/>
  <c r="G47" i="10"/>
  <c r="E47" i="10"/>
  <c r="G48" i="10"/>
  <c r="E48" i="10"/>
  <c r="G49" i="10"/>
  <c r="E49" i="10"/>
  <c r="G50" i="10"/>
  <c r="E50" i="10"/>
  <c r="G51" i="10"/>
  <c r="E51" i="10"/>
  <c r="G52" i="10"/>
  <c r="E52" i="10"/>
  <c r="G53" i="10"/>
  <c r="E53" i="10"/>
  <c r="G54" i="10"/>
  <c r="E54" i="10"/>
  <c r="G55" i="10"/>
  <c r="E55" i="10"/>
  <c r="G56" i="10"/>
  <c r="E56" i="10"/>
  <c r="G57" i="10"/>
  <c r="E57" i="10"/>
  <c r="G34" i="10"/>
  <c r="E34" i="10"/>
  <c r="G35" i="10"/>
  <c r="E35" i="10"/>
  <c r="G36" i="10"/>
  <c r="E36" i="10"/>
  <c r="G37" i="10"/>
  <c r="E37" i="10"/>
  <c r="G38" i="10"/>
  <c r="E38" i="10"/>
  <c r="G39" i="10"/>
  <c r="E39" i="10"/>
  <c r="G3" i="10"/>
  <c r="E3" i="10"/>
  <c r="G4" i="10"/>
  <c r="E4" i="10"/>
  <c r="G5" i="10"/>
  <c r="E5" i="10"/>
  <c r="G6" i="10"/>
  <c r="E6" i="10"/>
  <c r="G7" i="10"/>
  <c r="E7" i="10"/>
  <c r="G8" i="10"/>
  <c r="E8" i="10"/>
  <c r="G9" i="10"/>
  <c r="E9" i="10"/>
  <c r="G10" i="10"/>
  <c r="E10" i="10"/>
  <c r="G11" i="10"/>
  <c r="E11" i="10"/>
  <c r="G12" i="10"/>
  <c r="E12" i="10"/>
  <c r="G13" i="10"/>
  <c r="E13" i="10"/>
  <c r="G14" i="10"/>
  <c r="E14" i="10"/>
  <c r="G15" i="10"/>
  <c r="E15" i="10"/>
  <c r="G16" i="10"/>
  <c r="E16" i="10"/>
  <c r="G17" i="10"/>
  <c r="E17" i="10"/>
  <c r="G18" i="10"/>
  <c r="E18" i="10"/>
  <c r="G19" i="10"/>
  <c r="E19" i="10"/>
  <c r="G20" i="10"/>
  <c r="E20" i="10"/>
  <c r="G21" i="10"/>
  <c r="E21" i="10"/>
  <c r="G22" i="10"/>
  <c r="E22" i="10"/>
  <c r="G23" i="10"/>
  <c r="E23" i="10"/>
  <c r="G24" i="10"/>
  <c r="E24" i="10"/>
  <c r="G25" i="10"/>
  <c r="E25" i="10"/>
  <c r="G26" i="10"/>
  <c r="E26" i="10"/>
  <c r="G27" i="10"/>
  <c r="E27" i="10"/>
  <c r="G28" i="10"/>
  <c r="E28" i="10"/>
  <c r="G29" i="10"/>
  <c r="E29" i="10"/>
  <c r="G30" i="10"/>
  <c r="E30" i="10"/>
  <c r="G31" i="10"/>
  <c r="E31" i="10"/>
  <c r="G32" i="10"/>
  <c r="E32" i="10"/>
  <c r="G33" i="10"/>
  <c r="E33" i="10"/>
  <c r="CT30" i="8"/>
  <c r="CU30" i="8"/>
  <c r="CV30" i="8"/>
  <c r="CS30" i="8"/>
  <c r="CV24" i="8"/>
  <c r="CV26" i="8"/>
  <c r="CV19" i="8"/>
  <c r="CN30" i="8"/>
  <c r="CO30" i="8"/>
  <c r="CP30" i="8"/>
  <c r="CQ30" i="8"/>
  <c r="CR30" i="8"/>
  <c r="CM30" i="8"/>
  <c r="CL32" i="8"/>
  <c r="CO29" i="8"/>
  <c r="CO28" i="8"/>
  <c r="CO27" i="8"/>
  <c r="CO26" i="8"/>
  <c r="CO25" i="8"/>
  <c r="CO24" i="8"/>
  <c r="CO23" i="8"/>
  <c r="CO22" i="8"/>
  <c r="CO21" i="8"/>
  <c r="CO20" i="8"/>
  <c r="CO19" i="8"/>
  <c r="CO18" i="8"/>
  <c r="CO17" i="8"/>
  <c r="CO16" i="8"/>
  <c r="CO15" i="8"/>
  <c r="CO14" i="8"/>
  <c r="CO13" i="8"/>
  <c r="CO12" i="8"/>
  <c r="CO11" i="8"/>
  <c r="CO10" i="8"/>
  <c r="CO9" i="8"/>
  <c r="CO8" i="8"/>
  <c r="CO7" i="8"/>
  <c r="CO6" i="8"/>
  <c r="CO5" i="8"/>
  <c r="CO4" i="8"/>
  <c r="CJ32" i="8"/>
  <c r="CH32" i="8"/>
  <c r="CI32" i="8"/>
  <c r="CG32" i="8"/>
  <c r="CB32" i="8"/>
  <c r="CC32" i="8"/>
  <c r="CD32" i="8"/>
  <c r="CE32" i="8"/>
  <c r="CF32" i="8"/>
  <c r="CA32" i="8"/>
  <c r="CJ5" i="8"/>
  <c r="CJ6" i="8"/>
  <c r="CJ7" i="8"/>
  <c r="CJ8" i="8"/>
  <c r="CJ9" i="8"/>
  <c r="CJ10" i="8"/>
  <c r="CJ11" i="8"/>
  <c r="CJ12" i="8"/>
  <c r="CJ13" i="8"/>
  <c r="CJ14" i="8"/>
  <c r="CJ15" i="8"/>
  <c r="CJ16" i="8"/>
  <c r="CJ17" i="8"/>
  <c r="CJ18" i="8"/>
  <c r="CJ19" i="8"/>
  <c r="CJ20" i="8"/>
  <c r="CJ22" i="8"/>
  <c r="CJ23" i="8"/>
  <c r="CJ24" i="8"/>
  <c r="CJ25" i="8"/>
  <c r="CJ26" i="8"/>
  <c r="CJ27" i="8"/>
  <c r="CJ28" i="8"/>
  <c r="CJ29" i="8"/>
  <c r="CJ30" i="8"/>
  <c r="CJ31" i="8"/>
  <c r="CJ4" i="8"/>
  <c r="BZ34" i="8"/>
  <c r="CF31" i="8"/>
  <c r="CF30" i="8"/>
  <c r="CF29" i="8"/>
  <c r="CF28" i="8"/>
  <c r="CF27" i="8"/>
  <c r="CF26" i="8"/>
  <c r="CF25" i="8"/>
  <c r="CF24" i="8"/>
  <c r="CF23" i="8"/>
  <c r="CF22" i="8"/>
  <c r="CF21" i="8"/>
  <c r="CF20" i="8"/>
  <c r="CF19" i="8"/>
  <c r="CF18" i="8"/>
  <c r="CF17" i="8"/>
  <c r="CF16" i="8"/>
  <c r="CF15" i="8"/>
  <c r="CF14" i="8"/>
  <c r="CF13" i="8"/>
  <c r="CF12" i="8"/>
  <c r="CF11" i="8"/>
  <c r="CF10" i="8"/>
  <c r="CF9" i="8"/>
  <c r="CF8" i="8"/>
  <c r="CF7" i="8"/>
  <c r="CF6" i="8"/>
  <c r="CF5" i="8"/>
  <c r="CF4" i="8"/>
  <c r="BX37" i="8"/>
  <c r="BW37" i="8"/>
  <c r="BV37" i="8"/>
  <c r="BU37" i="8"/>
  <c r="BX5" i="8"/>
  <c r="BX6" i="8"/>
  <c r="BX7" i="8"/>
  <c r="BX9" i="8"/>
  <c r="BX10" i="8"/>
  <c r="BX11" i="8"/>
  <c r="BX13" i="8"/>
  <c r="BX14" i="8"/>
  <c r="BX15" i="8"/>
  <c r="BX16" i="8"/>
  <c r="BX17" i="8"/>
  <c r="BX18" i="8"/>
  <c r="BX20" i="8"/>
  <c r="BX21" i="8"/>
  <c r="BX22" i="8"/>
  <c r="BX23" i="8"/>
  <c r="BX24" i="8"/>
  <c r="BX25" i="8"/>
  <c r="BX26" i="8"/>
  <c r="BX27" i="8"/>
  <c r="BX29" i="8"/>
  <c r="BX30" i="8"/>
  <c r="BX31" i="8"/>
  <c r="BX32" i="8"/>
  <c r="BX33" i="8"/>
  <c r="BX34" i="8"/>
  <c r="BX35" i="8"/>
  <c r="BX36" i="8"/>
  <c r="BX4" i="8"/>
  <c r="BP37" i="8"/>
  <c r="BQ37" i="8"/>
  <c r="BR37" i="8"/>
  <c r="BS37" i="8"/>
  <c r="BT37" i="8"/>
  <c r="BO37" i="8"/>
  <c r="BN39" i="8"/>
  <c r="BT36" i="8"/>
  <c r="BT35" i="8"/>
  <c r="BT34" i="8"/>
  <c r="BT33" i="8"/>
  <c r="BT32" i="8"/>
  <c r="BT31" i="8"/>
  <c r="BT30" i="8"/>
  <c r="BT29" i="8"/>
  <c r="BT28" i="8"/>
  <c r="BT27" i="8"/>
  <c r="BT26" i="8"/>
  <c r="BT25" i="8"/>
  <c r="BT24" i="8"/>
  <c r="BT23" i="8"/>
  <c r="BT22" i="8"/>
  <c r="BT21" i="8"/>
  <c r="BT20" i="8"/>
  <c r="BT19" i="8"/>
  <c r="BT18" i="8"/>
  <c r="BT17" i="8"/>
  <c r="BT16" i="8"/>
  <c r="BT15" i="8"/>
  <c r="BT14" i="8"/>
  <c r="BT13" i="8"/>
  <c r="BT12" i="8"/>
  <c r="BT11" i="8"/>
  <c r="BT10" i="8"/>
  <c r="BT9" i="8"/>
  <c r="BT8" i="8"/>
  <c r="BT7" i="8"/>
  <c r="BT6" i="8"/>
  <c r="BT5" i="8"/>
  <c r="BT4" i="8"/>
  <c r="BL31" i="8"/>
  <c r="BL30" i="8"/>
  <c r="BL5" i="8"/>
  <c r="BL6" i="8"/>
  <c r="BL7" i="8"/>
  <c r="BL8" i="8"/>
  <c r="BL10" i="8"/>
  <c r="BL11" i="8"/>
  <c r="BL12" i="8"/>
  <c r="BL13" i="8"/>
  <c r="BL14" i="8"/>
  <c r="BL15" i="8"/>
  <c r="BL16" i="8"/>
  <c r="BL17" i="8"/>
  <c r="BL18" i="8"/>
  <c r="BL19" i="8"/>
  <c r="BL20" i="8"/>
  <c r="BL21" i="8"/>
  <c r="BL22" i="8"/>
  <c r="BL23" i="8"/>
  <c r="BL25" i="8"/>
  <c r="BL26" i="8"/>
  <c r="BL28" i="8"/>
  <c r="BL4" i="8"/>
  <c r="BJ31" i="8"/>
  <c r="BK31" i="8"/>
  <c r="BI31" i="8"/>
  <c r="BG31" i="8"/>
  <c r="BD31" i="8"/>
  <c r="BE31" i="8"/>
  <c r="BF31" i="8"/>
  <c r="BH31" i="8"/>
  <c r="BC31" i="8"/>
  <c r="BB33" i="8"/>
  <c r="BH30" i="8"/>
  <c r="BH29" i="8"/>
  <c r="BH28" i="8"/>
  <c r="BH27" i="8"/>
  <c r="BH26" i="8"/>
  <c r="BH25" i="8"/>
  <c r="BH24" i="8"/>
  <c r="BH23" i="8"/>
  <c r="BH22" i="8"/>
  <c r="BH21" i="8"/>
  <c r="BH20" i="8"/>
  <c r="BH19" i="8"/>
  <c r="BH18" i="8"/>
  <c r="BH17" i="8"/>
  <c r="BH16" i="8"/>
  <c r="BH15" i="8"/>
  <c r="BH14" i="8"/>
  <c r="BH13" i="8"/>
  <c r="BH12" i="8"/>
  <c r="BH11" i="8"/>
  <c r="BH10" i="8"/>
  <c r="BH9" i="8"/>
  <c r="BH8" i="8"/>
  <c r="BH7" i="8"/>
  <c r="BH6" i="8"/>
  <c r="BH5" i="8"/>
  <c r="BH4" i="8"/>
  <c r="AX24" i="8"/>
  <c r="AW24" i="8"/>
  <c r="AY24" i="8"/>
  <c r="AZ24" i="8"/>
  <c r="AZ7" i="8"/>
  <c r="AZ8" i="8"/>
  <c r="AZ9" i="8"/>
  <c r="AZ10" i="8"/>
  <c r="AZ11" i="8"/>
  <c r="AZ13" i="8"/>
  <c r="AZ14" i="8"/>
  <c r="AZ15" i="8"/>
  <c r="AZ17" i="8"/>
  <c r="AZ18" i="8"/>
  <c r="AZ19" i="8"/>
  <c r="AZ20" i="8"/>
  <c r="AZ21" i="8"/>
  <c r="AZ22" i="8"/>
  <c r="AZ6" i="8"/>
  <c r="AU24" i="8"/>
  <c r="AV24" i="8"/>
  <c r="AQ24" i="8"/>
  <c r="AT24" i="8"/>
  <c r="AP26" i="8"/>
  <c r="AS24" i="8"/>
  <c r="AR24" i="8"/>
  <c r="AV23" i="8"/>
  <c r="AT23" i="8"/>
  <c r="AV22" i="8"/>
  <c r="AT22" i="8"/>
  <c r="AV21" i="8"/>
  <c r="AT21" i="8"/>
  <c r="AV20" i="8"/>
  <c r="AT20" i="8"/>
  <c r="AV19" i="8"/>
  <c r="AT19" i="8"/>
  <c r="AV18" i="8"/>
  <c r="AT18" i="8"/>
  <c r="AV17" i="8"/>
  <c r="AT17" i="8"/>
  <c r="AV16" i="8"/>
  <c r="AT16" i="8"/>
  <c r="AV15" i="8"/>
  <c r="AT15" i="8"/>
  <c r="AV14" i="8"/>
  <c r="AT14" i="8"/>
  <c r="AV13" i="8"/>
  <c r="AV12" i="8"/>
  <c r="AV11" i="8"/>
  <c r="AV10" i="8"/>
  <c r="AV9" i="8"/>
  <c r="AV8" i="8"/>
  <c r="AV7" i="8"/>
  <c r="AV6" i="8"/>
  <c r="AV5" i="8"/>
  <c r="AV4" i="8"/>
  <c r="AN39" i="8"/>
  <c r="AN5" i="8"/>
  <c r="AN6" i="8"/>
  <c r="AN7" i="8"/>
  <c r="AN8" i="8"/>
  <c r="AN10" i="8"/>
  <c r="AN11" i="8"/>
  <c r="AN12" i="8"/>
  <c r="AN14" i="8"/>
  <c r="AN15" i="8"/>
  <c r="AN16" i="8"/>
  <c r="AN17" i="8"/>
  <c r="AN18" i="8"/>
  <c r="AN19" i="8"/>
  <c r="AN20" i="8"/>
  <c r="AN22" i="8"/>
  <c r="AN23" i="8"/>
  <c r="AN24" i="8"/>
  <c r="AN25" i="8"/>
  <c r="AN26" i="8"/>
  <c r="AN27" i="8"/>
  <c r="AN28" i="8"/>
  <c r="AN29" i="8"/>
  <c r="AN30" i="8"/>
  <c r="AN32" i="8"/>
  <c r="AN33" i="8"/>
  <c r="AN34" i="8"/>
  <c r="AN35" i="8"/>
  <c r="AN36" i="8"/>
  <c r="AN38" i="8"/>
  <c r="AN4" i="8"/>
  <c r="AL39" i="8"/>
  <c r="AM39" i="8"/>
  <c r="AK39" i="8"/>
  <c r="AA39" i="8"/>
  <c r="AB39" i="8"/>
  <c r="AC39" i="8"/>
  <c r="AD39" i="8"/>
  <c r="AE39" i="8"/>
  <c r="AF39" i="8"/>
  <c r="AG39" i="8"/>
  <c r="AH39" i="8"/>
  <c r="AI39" i="8"/>
  <c r="AJ39" i="8"/>
  <c r="Z39" i="8"/>
  <c r="AJ38" i="8"/>
  <c r="AI38" i="8"/>
  <c r="AJ37" i="8"/>
  <c r="AI37" i="8"/>
  <c r="AJ36" i="8"/>
  <c r="AI36" i="8"/>
  <c r="AJ35" i="8"/>
  <c r="AI35" i="8"/>
  <c r="AJ34" i="8"/>
  <c r="AI34" i="8"/>
  <c r="AJ33" i="8"/>
  <c r="AI33" i="8"/>
  <c r="AJ32" i="8"/>
  <c r="AI32" i="8"/>
  <c r="AJ31" i="8"/>
  <c r="AI31" i="8"/>
  <c r="AJ30" i="8"/>
  <c r="AI30" i="8"/>
  <c r="AJ29" i="8"/>
  <c r="AI29" i="8"/>
  <c r="AJ28" i="8"/>
  <c r="AI28" i="8"/>
  <c r="AJ27" i="8"/>
  <c r="AI27" i="8"/>
  <c r="AJ26" i="8"/>
  <c r="AI26" i="8"/>
  <c r="AJ25" i="8"/>
  <c r="AI25" i="8"/>
  <c r="AJ24" i="8"/>
  <c r="AI24" i="8"/>
  <c r="AJ23" i="8"/>
  <c r="AI23" i="8"/>
  <c r="AJ22" i="8"/>
  <c r="AI22" i="8"/>
  <c r="AJ21" i="8"/>
  <c r="AI21" i="8"/>
  <c r="AJ20" i="8"/>
  <c r="AI20" i="8"/>
  <c r="AJ19" i="8"/>
  <c r="AI19" i="8"/>
  <c r="AJ18" i="8"/>
  <c r="AI18" i="8"/>
  <c r="AJ17" i="8"/>
  <c r="AI17" i="8"/>
  <c r="AJ16" i="8"/>
  <c r="AI16" i="8"/>
  <c r="AJ15" i="8"/>
  <c r="AI15" i="8"/>
  <c r="AJ14" i="8"/>
  <c r="AI14" i="8"/>
  <c r="AJ13" i="8"/>
  <c r="AI13" i="8"/>
  <c r="AJ12" i="8"/>
  <c r="AI12" i="8"/>
  <c r="AJ11" i="8"/>
  <c r="AI11" i="8"/>
  <c r="AJ10" i="8"/>
  <c r="AI10" i="8"/>
  <c r="AJ9" i="8"/>
  <c r="AI9" i="8"/>
  <c r="AJ8" i="8"/>
  <c r="AI8" i="8"/>
  <c r="AJ7" i="8"/>
  <c r="AI7" i="8"/>
  <c r="AJ6" i="8"/>
  <c r="AI6" i="8"/>
  <c r="AJ5" i="8"/>
  <c r="AI5" i="8"/>
  <c r="AJ4" i="8"/>
  <c r="AI4" i="8"/>
  <c r="W37" i="8"/>
  <c r="U37" i="8"/>
  <c r="V37" i="8"/>
  <c r="T37" i="8"/>
  <c r="O37" i="8"/>
  <c r="P37" i="8"/>
  <c r="Q37" i="8"/>
  <c r="R37" i="8"/>
  <c r="S37" i="8"/>
  <c r="N37" i="8"/>
  <c r="W35" i="8"/>
  <c r="W5" i="8"/>
  <c r="W6" i="8"/>
  <c r="W7" i="8"/>
  <c r="W8" i="8"/>
  <c r="W9" i="8"/>
  <c r="W10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29" i="8"/>
  <c r="W32" i="8"/>
  <c r="W33" i="8"/>
  <c r="W4" i="8"/>
  <c r="M39" i="8"/>
  <c r="G27" i="8"/>
  <c r="F27" i="8"/>
  <c r="A29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K6" i="6"/>
  <c r="K7" i="6"/>
  <c r="K8" i="6"/>
  <c r="K5" i="6"/>
  <c r="N16" i="6"/>
  <c r="N15" i="6"/>
  <c r="N14" i="6"/>
  <c r="N13" i="6"/>
  <c r="N8" i="6"/>
  <c r="D8" i="6"/>
  <c r="N7" i="6"/>
  <c r="D7" i="6"/>
  <c r="N6" i="6"/>
  <c r="D6" i="6"/>
  <c r="N5" i="6"/>
  <c r="D5" i="6"/>
  <c r="CR4" i="8" l="1"/>
  <c r="CP4" i="8"/>
  <c r="CR5" i="8"/>
  <c r="CP5" i="8"/>
  <c r="CR6" i="8"/>
  <c r="CP6" i="8"/>
  <c r="CR7" i="8"/>
  <c r="CP7" i="8"/>
  <c r="CR8" i="8"/>
  <c r="CP8" i="8"/>
  <c r="CR9" i="8"/>
  <c r="CP9" i="8"/>
  <c r="CR10" i="8"/>
  <c r="CP10" i="8"/>
  <c r="CR11" i="8"/>
  <c r="CP11" i="8"/>
  <c r="CR12" i="8"/>
  <c r="CP12" i="8"/>
  <c r="CR13" i="8"/>
  <c r="CP13" i="8"/>
  <c r="CR14" i="8"/>
  <c r="CP14" i="8"/>
  <c r="CR15" i="8"/>
  <c r="CP15" i="8"/>
  <c r="CR16" i="8"/>
  <c r="CP16" i="8"/>
  <c r="CR17" i="8"/>
  <c r="CP17" i="8"/>
  <c r="CR18" i="8"/>
  <c r="CP18" i="8"/>
  <c r="CR19" i="8"/>
  <c r="CP19" i="8"/>
  <c r="CR20" i="8"/>
  <c r="CP20" i="8"/>
  <c r="CR21" i="8"/>
  <c r="CP21" i="8"/>
  <c r="CR22" i="8"/>
  <c r="CP22" i="8"/>
  <c r="CR23" i="8"/>
  <c r="CP23" i="8"/>
  <c r="CR24" i="8"/>
  <c r="CP24" i="8"/>
  <c r="CR25" i="8"/>
  <c r="CP25" i="8"/>
  <c r="CR26" i="8"/>
  <c r="CP26" i="8"/>
  <c r="CR27" i="8"/>
  <c r="CP27" i="8"/>
  <c r="CR28" i="8"/>
  <c r="CP28" i="8"/>
  <c r="CR29" i="8"/>
  <c r="CP29" i="8"/>
  <c r="G5" i="6"/>
  <c r="E5" i="6"/>
  <c r="G6" i="6"/>
  <c r="E6" i="6"/>
  <c r="G7" i="6"/>
  <c r="E7" i="6"/>
  <c r="G8" i="6"/>
  <c r="E8" i="6"/>
  <c r="W24" i="5" l="1"/>
  <c r="W4" i="5"/>
  <c r="W5" i="5"/>
  <c r="W6" i="5"/>
  <c r="W7" i="5"/>
  <c r="W10" i="5"/>
  <c r="W11" i="5"/>
  <c r="W12" i="5"/>
  <c r="W14" i="5"/>
  <c r="W15" i="5"/>
  <c r="W16" i="5"/>
  <c r="W18" i="5"/>
  <c r="W19" i="5"/>
  <c r="W20" i="5"/>
  <c r="W21" i="5"/>
  <c r="W22" i="5"/>
  <c r="W23" i="5"/>
  <c r="T24" i="5"/>
  <c r="R24" i="5"/>
  <c r="Q24" i="5"/>
  <c r="P24" i="5"/>
  <c r="O24" i="5"/>
  <c r="N24" i="5"/>
  <c r="V24" i="5"/>
  <c r="U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C24" i="5"/>
  <c r="D24" i="5"/>
  <c r="E24" i="5"/>
  <c r="F24" i="5"/>
  <c r="G24" i="5"/>
  <c r="K24" i="5"/>
  <c r="K5" i="5"/>
  <c r="K6" i="5"/>
  <c r="K7" i="5"/>
  <c r="K8" i="5"/>
  <c r="K9" i="5"/>
  <c r="K10" i="5"/>
  <c r="K11" i="5"/>
  <c r="K12" i="5"/>
  <c r="K14" i="5"/>
  <c r="K15" i="5"/>
  <c r="K16" i="5"/>
  <c r="K18" i="5"/>
  <c r="K19" i="5"/>
  <c r="K20" i="5"/>
  <c r="K21" i="5"/>
  <c r="K22" i="5"/>
  <c r="K23" i="5"/>
  <c r="K4" i="5"/>
  <c r="J24" i="5"/>
  <c r="I24" i="5"/>
  <c r="H24" i="5"/>
  <c r="B24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S4" i="5" l="1"/>
  <c r="Q4" i="5"/>
  <c r="S5" i="5"/>
  <c r="Q5" i="5"/>
  <c r="S6" i="5"/>
  <c r="Q6" i="5"/>
  <c r="S7" i="5"/>
  <c r="Q7" i="5"/>
  <c r="S8" i="5"/>
  <c r="Q8" i="5"/>
  <c r="S9" i="5"/>
  <c r="Q9" i="5"/>
  <c r="S10" i="5"/>
  <c r="Q10" i="5"/>
  <c r="S11" i="5"/>
  <c r="Q11" i="5"/>
  <c r="S12" i="5"/>
  <c r="Q12" i="5"/>
  <c r="S13" i="5"/>
  <c r="Q13" i="5"/>
  <c r="S14" i="5"/>
  <c r="Q14" i="5"/>
  <c r="S15" i="5"/>
  <c r="Q15" i="5"/>
  <c r="S16" i="5"/>
  <c r="Q16" i="5"/>
  <c r="S17" i="5"/>
  <c r="Q17" i="5"/>
  <c r="S18" i="5"/>
  <c r="Q18" i="5"/>
  <c r="S19" i="5"/>
  <c r="Q19" i="5"/>
  <c r="S20" i="5"/>
  <c r="Q20" i="5"/>
  <c r="S21" i="5"/>
  <c r="Q21" i="5"/>
  <c r="S22" i="5"/>
  <c r="Q22" i="5"/>
  <c r="S23" i="5"/>
  <c r="Q23" i="5"/>
  <c r="G4" i="5"/>
  <c r="E4" i="5"/>
  <c r="G5" i="5"/>
  <c r="E5" i="5"/>
  <c r="G6" i="5"/>
  <c r="E6" i="5"/>
  <c r="G7" i="5"/>
  <c r="E7" i="5"/>
  <c r="G8" i="5"/>
  <c r="E8" i="5"/>
  <c r="G9" i="5"/>
  <c r="E9" i="5"/>
  <c r="G10" i="5"/>
  <c r="E10" i="5"/>
  <c r="G11" i="5"/>
  <c r="E11" i="5"/>
  <c r="G12" i="5"/>
  <c r="E12" i="5"/>
  <c r="G13" i="5"/>
  <c r="E13" i="5"/>
  <c r="G14" i="5"/>
  <c r="E14" i="5"/>
  <c r="G15" i="5"/>
  <c r="E15" i="5"/>
  <c r="G16" i="5"/>
  <c r="E16" i="5"/>
  <c r="G17" i="5"/>
  <c r="E17" i="5"/>
  <c r="G18" i="5"/>
  <c r="E18" i="5"/>
  <c r="S24" i="5" l="1"/>
  <c r="CV7" i="3" l="1"/>
  <c r="CN14" i="3"/>
  <c r="CQ14" i="3"/>
  <c r="CM14" i="3"/>
  <c r="CL16" i="3"/>
  <c r="CO13" i="3"/>
  <c r="CO12" i="3"/>
  <c r="CO11" i="3"/>
  <c r="CO10" i="3"/>
  <c r="CO9" i="3"/>
  <c r="CO8" i="3"/>
  <c r="CO7" i="3"/>
  <c r="CO6" i="3"/>
  <c r="CO5" i="3"/>
  <c r="CO4" i="3"/>
  <c r="CO14" i="3" s="1"/>
  <c r="CJ5" i="3"/>
  <c r="CJ6" i="3"/>
  <c r="CJ7" i="3"/>
  <c r="CJ8" i="3"/>
  <c r="CJ9" i="3"/>
  <c r="CJ10" i="3"/>
  <c r="CJ11" i="3"/>
  <c r="CJ12" i="3"/>
  <c r="CJ14" i="3"/>
  <c r="CJ15" i="3"/>
  <c r="CJ16" i="3"/>
  <c r="CJ17" i="3"/>
  <c r="CJ18" i="3"/>
  <c r="CJ19" i="3"/>
  <c r="CJ20" i="3"/>
  <c r="CJ22" i="3"/>
  <c r="CJ4" i="3"/>
  <c r="CJ23" i="3" s="1"/>
  <c r="CB23" i="3"/>
  <c r="CE23" i="3"/>
  <c r="CI23" i="3"/>
  <c r="CA23" i="3"/>
  <c r="BZ25" i="3"/>
  <c r="CC23" i="3" s="1"/>
  <c r="CF22" i="3"/>
  <c r="CF21" i="3"/>
  <c r="CF20" i="3"/>
  <c r="CF19" i="3"/>
  <c r="CF18" i="3"/>
  <c r="CF17" i="3"/>
  <c r="CF16" i="3"/>
  <c r="CF15" i="3"/>
  <c r="CF14" i="3"/>
  <c r="CF13" i="3"/>
  <c r="CF12" i="3"/>
  <c r="CF11" i="3"/>
  <c r="CF10" i="3"/>
  <c r="CF9" i="3"/>
  <c r="CF8" i="3"/>
  <c r="CF7" i="3"/>
  <c r="CF6" i="3"/>
  <c r="CF5" i="3"/>
  <c r="CF4" i="3"/>
  <c r="CF23" i="3" s="1"/>
  <c r="BX12" i="3"/>
  <c r="BX9" i="3"/>
  <c r="BX6" i="3"/>
  <c r="BX4" i="3"/>
  <c r="BX14" i="3" s="1"/>
  <c r="BP14" i="3"/>
  <c r="BQ14" i="3"/>
  <c r="BR14" i="3"/>
  <c r="BS14" i="3"/>
  <c r="BU14" i="3"/>
  <c r="BV14" i="3"/>
  <c r="BW14" i="3"/>
  <c r="BO14" i="3"/>
  <c r="BN16" i="3"/>
  <c r="BT13" i="3"/>
  <c r="BT12" i="3"/>
  <c r="BT11" i="3"/>
  <c r="BT10" i="3"/>
  <c r="BT9" i="3"/>
  <c r="BT8" i="3"/>
  <c r="BT7" i="3"/>
  <c r="BT6" i="3"/>
  <c r="BT5" i="3"/>
  <c r="BT4" i="3"/>
  <c r="BT14" i="3" s="1"/>
  <c r="BL9" i="3"/>
  <c r="BL14" i="3"/>
  <c r="BL15" i="3"/>
  <c r="BL4" i="3"/>
  <c r="BL16" i="3" s="1"/>
  <c r="BL12" i="3"/>
  <c r="BL11" i="3"/>
  <c r="BL10" i="3"/>
  <c r="BL8" i="3"/>
  <c r="BL7" i="3"/>
  <c r="BL6" i="3"/>
  <c r="BL5" i="3"/>
  <c r="BK16" i="3"/>
  <c r="BJ16" i="3"/>
  <c r="BI16" i="3"/>
  <c r="BG16" i="3"/>
  <c r="BF16" i="3"/>
  <c r="BE16" i="3"/>
  <c r="BD16" i="3"/>
  <c r="BC16" i="3"/>
  <c r="BH15" i="3"/>
  <c r="BH14" i="3"/>
  <c r="BH13" i="3"/>
  <c r="BH12" i="3"/>
  <c r="BH11" i="3"/>
  <c r="BH10" i="3"/>
  <c r="BH9" i="3"/>
  <c r="BH8" i="3"/>
  <c r="BH16" i="3" s="1"/>
  <c r="BH7" i="3"/>
  <c r="BH6" i="3"/>
  <c r="BH5" i="3"/>
  <c r="BH4" i="3"/>
  <c r="CH23" i="3" l="1"/>
  <c r="CD23" i="3"/>
  <c r="CG23" i="3"/>
  <c r="CR4" i="3"/>
  <c r="CP4" i="3"/>
  <c r="CR5" i="3"/>
  <c r="CP5" i="3"/>
  <c r="CR6" i="3"/>
  <c r="CP6" i="3"/>
  <c r="CR7" i="3"/>
  <c r="CP7" i="3"/>
  <c r="CR8" i="3"/>
  <c r="CP8" i="3"/>
  <c r="CR9" i="3"/>
  <c r="CP9" i="3"/>
  <c r="CR10" i="3"/>
  <c r="CP10" i="3"/>
  <c r="CR11" i="3"/>
  <c r="CP11" i="3"/>
  <c r="CR12" i="3"/>
  <c r="CP12" i="3"/>
  <c r="CR13" i="3"/>
  <c r="CP13" i="3"/>
  <c r="CR14" i="3" l="1"/>
  <c r="CP14" i="3"/>
  <c r="AR14" i="3"/>
  <c r="AS14" i="3"/>
  <c r="AT14" i="3"/>
  <c r="AU14" i="3"/>
  <c r="AQ14" i="3"/>
  <c r="AZ6" i="3"/>
  <c r="AZ5" i="3"/>
  <c r="AZ7" i="3"/>
  <c r="AZ8" i="3"/>
  <c r="AZ9" i="3"/>
  <c r="AZ10" i="3"/>
  <c r="AZ11" i="3"/>
  <c r="AZ12" i="3"/>
  <c r="AZ13" i="3"/>
  <c r="AW14" i="3"/>
  <c r="AP16" i="3"/>
  <c r="AY14" i="3"/>
  <c r="AX14" i="3"/>
  <c r="AV13" i="3"/>
  <c r="AV12" i="3"/>
  <c r="AV11" i="3"/>
  <c r="AV10" i="3"/>
  <c r="AV9" i="3"/>
  <c r="AV8" i="3"/>
  <c r="AV7" i="3"/>
  <c r="AV6" i="3"/>
  <c r="AV5" i="3"/>
  <c r="AV4" i="3"/>
  <c r="AV14" i="3" s="1"/>
  <c r="AN5" i="3"/>
  <c r="AN14" i="3" s="1"/>
  <c r="AN6" i="3"/>
  <c r="AN7" i="3"/>
  <c r="AN8" i="3"/>
  <c r="AN9" i="3"/>
  <c r="AN10" i="3"/>
  <c r="AN11" i="3"/>
  <c r="AN13" i="3"/>
  <c r="AJ14" i="3"/>
  <c r="AG14" i="3"/>
  <c r="AH14" i="3"/>
  <c r="Y16" i="3"/>
  <c r="AM14" i="3"/>
  <c r="AL14" i="3"/>
  <c r="AK14" i="3"/>
  <c r="AJ13" i="3"/>
  <c r="AI13" i="3"/>
  <c r="AJ12" i="3"/>
  <c r="AI12" i="3"/>
  <c r="AJ11" i="3"/>
  <c r="AI11" i="3"/>
  <c r="AJ10" i="3"/>
  <c r="AI10" i="3"/>
  <c r="AJ9" i="3"/>
  <c r="AI9" i="3"/>
  <c r="AJ8" i="3"/>
  <c r="AI8" i="3"/>
  <c r="AJ7" i="3"/>
  <c r="AI7" i="3"/>
  <c r="AJ6" i="3"/>
  <c r="AI6" i="3"/>
  <c r="AJ5" i="3"/>
  <c r="AI5" i="3"/>
  <c r="AJ4" i="3"/>
  <c r="AI4" i="3"/>
  <c r="AI14" i="3" s="1"/>
  <c r="AZ14" i="3" l="1"/>
  <c r="W5" i="3"/>
  <c r="W6" i="3"/>
  <c r="W7" i="3"/>
  <c r="W9" i="3"/>
  <c r="W10" i="3"/>
  <c r="W11" i="3"/>
  <c r="W12" i="3"/>
  <c r="W14" i="3"/>
  <c r="W15" i="3"/>
  <c r="W4" i="3"/>
  <c r="V17" i="3"/>
  <c r="U17" i="3"/>
  <c r="T17" i="3"/>
  <c r="R17" i="3"/>
  <c r="P17" i="3"/>
  <c r="O17" i="3"/>
  <c r="P16" i="3"/>
  <c r="P15" i="3"/>
  <c r="P14" i="3"/>
  <c r="P13" i="3"/>
  <c r="P12" i="3"/>
  <c r="P11" i="3"/>
  <c r="P10" i="3"/>
  <c r="P9" i="3"/>
  <c r="P8" i="3"/>
  <c r="P7" i="3"/>
  <c r="P6" i="3"/>
  <c r="P5" i="3"/>
  <c r="P4" i="3"/>
  <c r="K19" i="3"/>
  <c r="K12" i="3"/>
  <c r="K6" i="3"/>
  <c r="W17" i="3" l="1"/>
  <c r="N17" i="3"/>
  <c r="S4" i="3"/>
  <c r="Q4" i="3"/>
  <c r="S5" i="3"/>
  <c r="Q5" i="3"/>
  <c r="S6" i="3"/>
  <c r="Q6" i="3"/>
  <c r="S7" i="3"/>
  <c r="Q7" i="3"/>
  <c r="S8" i="3"/>
  <c r="Q8" i="3"/>
  <c r="S9" i="3"/>
  <c r="Q9" i="3"/>
  <c r="S10" i="3"/>
  <c r="Q10" i="3"/>
  <c r="S11" i="3"/>
  <c r="Q11" i="3"/>
  <c r="S12" i="3"/>
  <c r="Q12" i="3"/>
  <c r="S13" i="3"/>
  <c r="Q13" i="3"/>
  <c r="S14" i="3"/>
  <c r="Q14" i="3"/>
  <c r="S15" i="3"/>
  <c r="Q15" i="3"/>
  <c r="S16" i="3"/>
  <c r="Q16" i="3"/>
  <c r="AE14" i="3" l="1"/>
  <c r="AA14" i="3"/>
  <c r="AC14" i="3"/>
  <c r="AD14" i="3"/>
  <c r="Z14" i="3"/>
  <c r="AB14" i="3"/>
  <c r="AF14" i="3"/>
  <c r="Q17" i="3"/>
  <c r="S17" i="3"/>
  <c r="E31" i="1" l="1"/>
  <c r="C31" i="1"/>
  <c r="E27" i="1"/>
  <c r="C27" i="1"/>
  <c r="E23" i="1"/>
  <c r="E24" i="1"/>
  <c r="C24" i="1"/>
  <c r="C23" i="1"/>
  <c r="E20" i="1"/>
  <c r="E19" i="1"/>
  <c r="C20" i="1"/>
  <c r="C19" i="1"/>
  <c r="E16" i="1"/>
  <c r="E15" i="1"/>
  <c r="C16" i="1"/>
  <c r="C15" i="1"/>
  <c r="E11" i="1"/>
  <c r="C11" i="1"/>
  <c r="E3" i="1"/>
  <c r="C3" i="1"/>
</calcChain>
</file>

<file path=xl/sharedStrings.xml><?xml version="1.0" encoding="utf-8"?>
<sst xmlns="http://schemas.openxmlformats.org/spreadsheetml/2006/main" count="1260" uniqueCount="85">
  <si>
    <t xml:space="preserve">Survival </t>
  </si>
  <si>
    <t>Male</t>
  </si>
  <si>
    <t>Female</t>
  </si>
  <si>
    <t xml:space="preserve"> - to day 6</t>
  </si>
  <si>
    <t>% of total</t>
  </si>
  <si>
    <t>D/D</t>
  </si>
  <si>
    <t xml:space="preserve"> 12/12 </t>
  </si>
  <si>
    <t xml:space="preserve"> 6/6/6/6</t>
  </si>
  <si>
    <t xml:space="preserve"> 14/10</t>
  </si>
  <si>
    <t xml:space="preserve"> 16/8</t>
  </si>
  <si>
    <t xml:space="preserve"> 18/6</t>
  </si>
  <si>
    <t xml:space="preserve"> 20/4</t>
  </si>
  <si>
    <t xml:space="preserve"> L/L</t>
  </si>
  <si>
    <t>Produced data</t>
  </si>
  <si>
    <t>Average daily activity counts</t>
  </si>
  <si>
    <t>6/6/6/6</t>
  </si>
  <si>
    <t>L/L</t>
  </si>
  <si>
    <t xml:space="preserve"> 12/12</t>
  </si>
  <si>
    <t xml:space="preserve"> 16/08</t>
  </si>
  <si>
    <t xml:space="preserve"> 18/06</t>
  </si>
  <si>
    <t xml:space="preserve"> 20/04</t>
  </si>
  <si>
    <t>Average dark phase activity counts/ h of dark</t>
  </si>
  <si>
    <t>total</t>
  </si>
  <si>
    <t>Dark %</t>
  </si>
  <si>
    <t>2nd hour</t>
  </si>
  <si>
    <t>2nd prop</t>
  </si>
  <si>
    <t>Period</t>
  </si>
  <si>
    <t>Amp</t>
  </si>
  <si>
    <t>Sig level</t>
  </si>
  <si>
    <t>AVG</t>
  </si>
  <si>
    <t>Female N</t>
  </si>
  <si>
    <t>dark</t>
  </si>
  <si>
    <t>light</t>
  </si>
  <si>
    <t>moth number</t>
  </si>
  <si>
    <t>RRP</t>
  </si>
  <si>
    <t>Adult female data</t>
  </si>
  <si>
    <t>1st night</t>
  </si>
  <si>
    <t>1st day</t>
  </si>
  <si>
    <t>2nd night</t>
  </si>
  <si>
    <t>2nd day</t>
  </si>
  <si>
    <t xml:space="preserve">total </t>
  </si>
  <si>
    <t>dark %</t>
  </si>
  <si>
    <t>% of 1st</t>
  </si>
  <si>
    <t>1st 2 h</t>
  </si>
  <si>
    <t>2nd 2</t>
  </si>
  <si>
    <t>2nd prop 1</t>
  </si>
  <si>
    <t>2nd prop 2</t>
  </si>
  <si>
    <t>below threshold</t>
  </si>
  <si>
    <t>Time</t>
  </si>
  <si>
    <t>Sex</t>
  </si>
  <si>
    <t>Amplitude</t>
  </si>
  <si>
    <t>sex</t>
  </si>
  <si>
    <t>April</t>
  </si>
  <si>
    <t>June</t>
  </si>
  <si>
    <t>AVG2</t>
  </si>
  <si>
    <t>Dark rate</t>
  </si>
  <si>
    <t>Condition</t>
  </si>
  <si>
    <t>Mixed sex</t>
  </si>
  <si>
    <t>Number</t>
  </si>
  <si>
    <t xml:space="preserve">Dark </t>
  </si>
  <si>
    <t xml:space="preserve">Light </t>
  </si>
  <si>
    <t xml:space="preserve">dark % </t>
  </si>
  <si>
    <t>peak 2hr</t>
  </si>
  <si>
    <t>peak proportion</t>
  </si>
  <si>
    <t>period</t>
  </si>
  <si>
    <t>amp</t>
  </si>
  <si>
    <t>sig</t>
  </si>
  <si>
    <t xml:space="preserve">dark activity rate </t>
  </si>
  <si>
    <t>L/D cage data</t>
  </si>
  <si>
    <t>D/D cage data</t>
  </si>
  <si>
    <t xml:space="preserve">Linear regression </t>
  </si>
  <si>
    <t>12/12</t>
  </si>
  <si>
    <t>14/10</t>
  </si>
  <si>
    <t>16/8</t>
  </si>
  <si>
    <t>18/6</t>
  </si>
  <si>
    <t>20/4</t>
  </si>
  <si>
    <t>Constant Rate</t>
  </si>
  <si>
    <t>Constant total</t>
  </si>
  <si>
    <t>Male N</t>
  </si>
  <si>
    <t>Dark</t>
  </si>
  <si>
    <t>Light</t>
  </si>
  <si>
    <t>(s)Dark</t>
  </si>
  <si>
    <t>(s)Light</t>
  </si>
  <si>
    <t xml:space="preserve">1st </t>
  </si>
  <si>
    <t xml:space="preserve">2nd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</si>
</sst>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2" borderId="0" xfId="0" applyFill="1"/>
    <xf numFmtId="2" fontId="0" fillId="0" borderId="0" xfId="0" applyNumberFormat="1"/>
    <xf numFmtId="3" fontId="0" fillId="0" borderId="0" xfId="0" applyNumberFormat="1"/>
    <xf numFmtId="164" fontId="0" fillId="0" borderId="0" xfId="0" applyNumberForma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47</xdr:col>
      <xdr:colOff>0</xdr:colOff>
      <xdr:row>25</xdr:row>
      <xdr:rowOff>0</xdr:rowOff>
    </xdr:from>
    <xdr:to>
      <xdr:col>47</xdr:col>
      <xdr:colOff>304800</xdr:colOff>
      <xdr:row>26</xdr:row>
      <xdr:rowOff>114300</xdr:rowOff>
    </xdr:to>
    <xdr:sp macro="" textlink="">
      <xdr:nvSpPr>
        <xdr:cNvPr id="2" name="AutoShape 1" descr="data:image/png;base64,iVBORw0KGgoAAAANSUhEUgAABNcAAAGQCAIAAAAC7BEAAAAACXBIWXMAAAsSAAALEgHS3X78AAAgAElEQVR4nOzde3xU9Z3/8e+55jJJuIRAuGoEgXAXwiWAhAQUBC1aW63Vrq21q7ZbtXWtbne73bU+Hl0f7fa3+3O7P4u2VVtb1NbWqoACgSTcAxiuIdxEAiQBQi7kNnNuvz8mTgIETOYkZ2bI6/ngweNkMnPyYZjMZ97n+z3fIzmOIwAAAAAA8IQc6QIAAAAAAL0IKRQAAAAA4B1SKAAAAADAO6RQAAAAAIB31J7YaXNzs23bPbFnl3RdNwyDBZnCpiiKZVmRriKGqarqOA7PYdgkSZIkKTrfXmKCLMuKohiGEelCYhhvgy7RiF3iFegSjdglGrFLV2nEsiwnJCR4X1Kk9EgKbWlpic5f78TExIaGhuisLSYkJiY2NzdHuooYlpSUZFkWz2HYFEVRVdXv90e6kFilaZrP5+MV6AZPoEs0YpcSExNbWlqI8WGjEbtEI3bpKo1YUZRelUKZkQsAAAAA8A4pFAAAAADgHVIoAAAAAMA7pFAAAAAAgHdIoQAAAAAA75BCAQAAAADeIYUCAAAAALxDCgUAAAAAeIcUCgAAAADwDikUAAAAAOAdUigAAAAAwDukUAAAAACAd9RIFxA7LEsrKhKOY9x8s1B53gAAAAAgHKSpzrGslIce0leuFEIEbrml/rXXhKZFuiYAAAAAiD3MyO0Udf/+YAQVQuhr1mg7dkS2HgAAAACIUaTQzrl45NNhRi4AAAAAhIUU2ilmZmbL/fcHt/1f+pKZlRXZegAAAAAgRjGm11kN//VfzY89JmzbysyMdC0AAAAAEKtIoV1gjRkT6RIAAAAAILYxIxcAAAAA4B1SKAAAAADAO6RQAAAAAIB3SKEAAAAAAO+QQgEAAAAA3iGFAgAAAAC8QwoFAAAAAHiHFAoAAAAA8A4pFAAAAADgHVIoAAAAAMA7pFAAAAAAgHdIoQAAAAAA75BCAQAAAADeIYUCAAAAALxDCgUAAAAAeIcUCgAAAADwjtoTO1UURZKkntize9FcW/STZVlVe+Q100vIsuw4Ds9h2BRFURSFJzBswTdAnkA3eALdoxG7IcuyoiiRriKGybIshOC3OGw0Ypeu0oiDL87eo0deQ7IsR22Dofm5QfNzSZIknkM3ZFnmCXQj+NTxBLrBK9A9GrEbvAJdkiRJkiSew7DRiF0KRs0On8De9sbYIynUMAzLsnpizy4lJSUFAoHorC0mKIri9/sjXUUM0zTNsiyew7AFj7/yBIbNtm1N03gC3eAV6BKN2CVFUQKBgOM4kS4kVtGIXaIRu6Rpmq7rHT6BvS3b966RXwAAAABAZJFCAQAAAADeIYUCAAAAALxDCgUAAAAAeIcUCgAAAADwDikUAAAAAOAdUigAAAAAwDukUAAAAACAd0ihAAAAAADvkEIBAAAAAN4hhQIAAAAAvEMKBQAAAAB4hxQKAAAAAPAOKRQAAAAA4B1SKAAAAADAO6RQAAAAAIB3SKEAAAAAAO+QQgEAAAAA3iGFAgAAAAC8QwoFAAAAAHiHFAoAAAAA8A4pFAAAAADgHVIoAAAAAMA7pFAAAAAAgHdIoQAAAAAA75BCAQAAAADeIYUCAAAAALxDCgUAAAAAeIcUCgAAAADwDikUAAAAAOAdUigAAAAAwDukUAAAAACAd0ihAAAAAADvkEIBAAAAAN4hhQIAAAAAvEMKBQAAAAB4hxQKAAAAAPAOKRQAAAAA4B01vIc5jvPb3/62tLR0+PDhjz/+ePfWBAAAAAC4VoU5Frpv3776+vqf/exnQoiTJ092a0kAAAAAgGtWmGOhu3fvnjBhghDi0UcfDd24devWsrIyIcTixYuTkpK6pb5uFxcX5zhOpKuIVZqmJSQkRLqKGKaqqiwzDT588mciXUisUhRFlmV+i91QVZUn0CUasRuapgkheALDRiN2iUbs0lUasSRJ3tcTQWGm0Lq6unPnzuXn56enp4eCaGVlZWlpqRBi4cKFqhrmnnuUJEmqqvLeHTZZlqPzfzZWSJLEc+hG8AmMdBUxTJbl4NtgpAuJYfwKu0Qjdin4CuQJDBuN2CUasUs04hApvDeyV155pW/fvnfffffrr78+cODA2267rf13a2pqLMvqpgq7U2pqam1tbXTWFhMSExObmpoiXUUMS0pKsiyrubk50oXEKkVRVFX1+/2RLiRWaZrm8/lqa2sjXUgM8/l8jY2Nka4ihtGIXUpMTGxubiaFho1G7BKN2KWrNGJFUfr16+d9SZES5sGMkSNHJiQkSJKUlJTEWyEAAAAAoJPCTKFz5szZt2/fD37wg9LS0ry8vO6tCQAAAABwrQpzUrKu688880z3lgIAAAAAuOZxejEAAAAAwDukUAAAAACAd0ihAAAAAADvkEIBAAAAAN4hhQIAAAAAvEMK7YLdu9WPP1a5PCoAAAAAhI0U2imOI7797eSFC/veemvfhx9OtqxIFwQAAAAAsYkU2ikHDqhvvx0X3P7b3+J27tQiWw8AAAAAxChSaKdcMguXSbkAAAAAEB5SaKeMG2feeac/uL10aSAry4hsPQAAAAAQo9RIFxAbZFksX37hW99qsW0xY4YhE94BAAAAICyk0M6SJDFjBkOgAAAAAOAKg3oAAAAAAO+QQgEAAAAA3iGFAgAAAAC8QwoFAAAAAHiHFAoAAAAA8A4pFAAAAADgHVIoAAAAAMA7pFAAAAAAgHdIoQAAAAAA75BCAQAAAADeIYUCAAAAALxDCgUAAAAAeIcUCgAAAADwDikUAAAAAOAdUigAAAAAwDukUAAAAACAd0ihAAAAAADvkEIBAAAAAN4hhQIAAAAAvEMKBQAAAAB4hxQKAAAAAPAOKRQAAAAA4B1SKAAAAADAO6RQAAAAAIB3SKEAAAAAAO+oPbFTWY7ecBvNtUU/WZYVRYl0FTFMkiSeQzcUReEJdENRFEmSeALd4Al0j0bsRvA90HGcSBcSq2jELtGIXbpKI+5t7409kkJVVY3a90dN02zbjnQVsUqWZU3TIl1FDJNlWZIknsOwybLMi9CNYPPjCXSDV6B7NGI3ZFlW1R758NZL0IhdohG7dJVGLEmS9/VEUI+8kQUCAcuyemLPLvl8Pr/fH521xQRZlltaWiJdRQxTVdWyLJ7DsCmKoqqq3++PdCGxStM0TdN4BbqhKApPoBs0YpdkWfb7/VF7rD/60YhdohG7dJVGrCiKz+fzvqRI6V0jvwAAAACAyCKFAgAAAAC8QwoFAAAAAHiHFAoAAAAA8A4pFAAAAADgHVIoAAAAAMA7pFAAAAAAgHdIoQAAAAAA75BCAQAAAADeIYUCAAAAALxDCgUAAAAAeIcUCgAAAADwDikUAAAAAOAdUigAAAAAwDukUAAAAACAd0ihAAAAAADvkEIBAAAAAN4hhQIAAAAAvEMKBQAAAAB4hxQKAAAAAPAOKRQAAAAA4B1SKAAAAADAO6RQAAAAAIB3SKEAAAAAAO+QQgEAAAAA3iGFAgAAAAC8QwoFAAAAAHiHFAoAAAAA8A4pFAAAAADgHVIoAAAAAMA7pFAAAAAAgHdIoQAAAAAA75BCAQAAAADeIYUCAAAAALzTcQq1bfuVV1750Y9+1NDQ8N577zmO43FZAAAAAIArsSzr+9///qhRo+bOnfvwww+/+uqrGzdufOCBB5YuXfrDH/7QcZx//dd/HT169JgxY/71X//VcZzVq1d//etfDz724Ycffv/991955ZV/+Id/mDt37nXXXffQQw+1tLR4Vrza4a1PP/30sWPHjhw58uyzz77wwgvFxcXPPfecZzUBAAAAAK7izTffPHjwYGlp6blz58aMGTN37lwhxLvvvrty5crs7OwPPvjgww8/LCkpEUIsWLBg5syZiqJcvpM//elPu3btSktL+/KXv7x8+fLHH3/cm+I7Hgt977333njjDZ/P5/P51qxZ8+qrr3pTzbVNqqtTd+2SGhsjXQgAAACA2LZu3bq/+7u/0zRt8ODBOTk5wRtnzJhx8803q6paUFDwwAMPJCYmJiYmfu1rXyssLOxwJ3fdddeQIUM0TXvssccKCgo8K77jsVDLsizLCm43NTXpuu5ZQdcqbdOmPnfeGdyuXb/enDAhsvUAAAAAiF22bYe2JUkKbiQnJ3/unYUQFRUVwY32A6ShAOiBjsdCn3jiiSVLllRWVj7//PNz5sx55JFHOrzboUOHfvazn/VkedeOhP/3/9q2X3wxgpUAAAAAiHW5ubmvv/66YRgVFRUbNmy45Ls5OTm///3vm5qaGhsbX3vttfnz58fHx+/evds0zYqKivXr1wfv9pe//KWysjIQCPzyl78MDah6oOOx0Mcff3z69Olr1661LGv58uXz5s27/D6O47z22mt9+/bt4QqvFe1XeDLNyNUBAAAAIObdf//927dvv/HGG0ePHn3PPfekpqa2/+7SpUu3bds2ceLE4D2XLFni9/snTJgwbty4cePGPfDAA8G7zZo168477ywvL7/11lsfe+wxz4qXOlz/9oc//OFPfvKTDk9gDSkqKjp27NiZM2eefvrp4C0HDx48efKkEGLy5Mnx8fE9Ua5LSUlJTU1Nl4xHe0N9992Er30tuN30wQfWzTd7X4N7uq4HAoFIVxHD4uPjbdvmOQybLMuyLJscxwmXqqq6rjc1NUW6kBgWFxfn9/sjXUUMi2AjvjbQiF2iEbtEI3ZJUZS4uLgOG7EkSUlJSV3aW1FR0ZEjR77xjW8YhrFw4cLXXnvt+uuv79IeXnnllePHjz///PNdelS36HgsdPfu3Zs3b775ykkpEAisX7/+W9/61u9///vQjSUlJcHTXjMzM6NzjFSSpLi4uMhceObee82sLGnvXicrSxs2TItABd0g+NYT6SpimKIoPIcuybKsqh2/ceFzSZIky3J0HiWMFYqihM69QRgi2YivCTQRl2jE7tGI3bhKIw7jjXH8+PEvvfTSq6++2tDQcN9993U1gkZWx2OhDzzwwLvvvjtz5sxQIv/rX//a/g5vvfXWqFGjhg0b9tprr4XGQkNqamq8PLe181JTU2tra6OztpiQmJjIKIobSUlJlmU1NzdHupBYpSiKqqqMRIVN0zSfz1dbWxvpQmKYz+drZKlzF2jELiUmJjY3NxPjw0YjdolG7NJVGrGiKP369fO+pEjp+EjGo48++uijj17lYSdPnjxw4IDf7z916tQHH3ywdOnSnikPAAAAAHBN6TiFfu6R8u9///tCiDNnzrz22mtEUAAAAABAJ3WcQkPzb4PL+D7wwAO333775XcbOHDg5dNxAQAAAAC4ko5T6CuvvBLaPn369Le//W2v6gEAAAAAfA7Hcbp6mn30rCz1+XWkpaUdOHDAg1IAAAAAAJ3hOE5Xl9pKTk7uoWK6quMU+vWvfz20XVJSMnPmTI/KAQAAAABc0zpOoV/5yldC21//+tezs7O9qgcAAAAAcC3rOIUuXrw4tG3bNtf2BQAAAAB0i47j5Zo1a77zne84jnPXXXf17dv3tdde87gsAAAAAECP2rFjx+DBg+d/5vz5813dw0svvfSnP/2pq4/qeCz0kUceWb58+ebNm4UQpaWlOTk5Dz74YFd3DQAAAADwzKlT0ooVWmKiuP9+IyXF6cxDli5d2v4KKd7oOIWaprlgwYJnn332zjvvHDJkSFcXXwIAAAAAeOn8eSkzMym4vXq18s47zYrStT3U19fff//9dXV1o0ePXr58+euvv7569eq6urrExMSUlJSjR48+8cQT2dnZjz32mGVZiYmJb7zxRocP/NwzOjv+9vjx4x988MG333777rvvfvLJJ6+77rqulQ8AAAAA8FBRUVvoXL9ePXy4U4v7fPDBB8HpuD/+8Y9/9atfLV26tLCwMC0t7Z133hFCjBw5ctWqVZWVld/73vfeeOONFStWnD59+qmnnnr//feFEJ988klwJ5c/8Oo6Hgv9wx/+8Mc//vEHP/hBUlJSSkrKm2++2Zl/AAAAAAAgItLTL5qCm5bW5Rm5Dz/88KlTpzZs2FBfXz9q1ChFUTIzM4UQ/fr1GzduXEtLi2EYaWlpzz333IoVK0pLS23bDj6wrKys/QM/94d2nI9TUlLy8vJM0ywpKbnjjjvuvffezvwDAAAAAAARMXOm9b3vBYLb//VfLampnUqh7Y0cOfIrX/nKihUrvve97+Xk5HR4nxdffPGrX/3qL3/5y9TUVMdxOv/A9jpOod/97nfvuuuuefPmPfXUU4sXL87Ly+vqPwAAAAAA4KV//3d/dfWFmpoLDz1khPHwRx99dMWKFbfccstbb72VkZHR4X2WLVv23HPP3X777WPGjPnNb37T+Qe2J4Xya3vjxo3bs2fPT37yk7vvvttxnOeee+7Pf/5z56uvqamxLKvz9/dMampqbW1tdNYWExITE5uamiJdRQxLSkqyLIvlvsKmKIqqqn6/P9KFxCpN03w+X21tbaQLiWE+n6+xsTHSVcQwGrFLiYmJzc3NHX54Q2fQiF2iEbt0lUasKEq/fv26tDfbtrvakpKTk7t0/57T8VhobW2t4zjTp08vLCycNGnStm3bPC4LAAAAAHBN6nh1omXLlt1xxx2vv/76P/3TPx06dGjAgAEelwUAAAAAuCZ1nEJ/+ctfHjx4cODAgcuXL1+/fn1nFtsFAAAAAOBzdZxChRCbN2/+4x//+Mwzz5w7d64zJ5gCAAAAADyjKMrn3ykqdZxCn3766WPHjh05cuTZZ5994YUXiouLn3vuOY8rAwAAAAB0SJblhISESFcRpo5T6HvvvVdSUpKXl+fz+dasWTNmzBhSKIDycvnsWXniRFPTIl0KAABA73YNrpFrWVZoFfWmpiZd1z0sCUA0+t//TZg6tf+iRX2/8pU+dXVSpMsBAABArOo4hT7xxBNLliyprKx8/vnn58yZ88gjj3hcFoCoYlnixz/2BbcLC7W3346PbD0AAACIXR3PyH388cenT5++du1ay7KWL18+b948j8sCEFVs+6IvDSNCdQAAACD2dTwW6vf7z58/n5GRMXLkyBMnTvz+97/3uCwAUUXTxJNPNoW+/NKX/BEsBgAAADGt47HQO+64Q5blCRMmhG554IEHvCoJQDT6539uuuOOQGWlPGeO4fM5kS4HAAAAl3EcZfduJzHRHj26M3dfsWLFY489dubMGU3ThBCPPvpoZWXlX//61/b3eemllwYMGPClL32pG8vsOIUeP368rKxMkliABECbSZPMSZMiXQQAAAA6ZBgJDz6ovv++ECLw93/v//nPO/OgpKSkwsLCBQsW2LZdUlKSnp7ew1UKcaUZuYsWLXr55Zfr6+tbPuNBKQAAAACA8KgFBcEIKoTQly+Xy8s786gvfOEL7777rhBix44dWVlZQojTp08vW7bs9ttvv+eee4zPlgOpr6+/44475s2b9/DDD9uXLBnSdR2nUF3Xv/Od74wbN27UZ1z+GFRVyQ89lJyWNuDb307mKhcAAAAAuplpXu3LK7jxxhsPHz7sOM677767bNkyIcTp06efeuqp999/XwjxySefBO/2q1/9aunSpYWFhWlpae+8847LSjuekfvmm2+ePn06LS3N5d4R8txzvvfeixNCvP12XP/+9vPPd+0KswAAAABwFeb8+eaCBeq6dUII49577YyMTj5wypQpJSUlJSUlTz75pBAiLS3tueeeW7FiRWlpaWjYs6ys7NSpUxs2bKivr3c/SNlxCp00aZLBpRi61fnzbeOfx48rEawEAAAAwDUoPr75rbfUwkInIcHKzu7845YtW/aLX/zihhtuCC4M9OKLL371q1/Ny8vLzc11nNY1KUeOHHnzzTc/+OCDa9asyeh0vr2SjlOopmmjR4+eN2+eruvBWy5ZKAldNXGiuXZt65OZk0PCBwAAANDdNM1csKCrD5oxY8YXv/jF119/PfjlsmXL/uVf/uUXv/jFmDFjfvOb34wcOVII8eijj371q1/9/e9/f/3117/00ksuy5RC6ba9rVu3XnLLrFmzOr/Tmpoay7Jc1dUzUlNTa2trI1KbYYhXX03YvVvNzjbuu69F7viE3GiXmJjY1NT0+ffDFSQlJVmW1dzcHOlCYpWiKKqq+v3hXK3UccSbb8YVF2s33WTed1+L0itnJGia5vP5amtrI11IDPP5fI2NnFIRvgg24mtDYmJic3Nzhx/e0Bk0YpfcNGKIqzZiRVH69evXpb3Ztt3VlpScnNyl+/ecjsdCu5Q50RmaJr71LVdvefpHH8X/7ndOQkLz975nZmZ2V2FAL/Hyywn//M8+IcTrr4szZ+Tvf5/jKQAAAJHRcQpFtFEOHUq5//7gdtxf/nLu1Cnx2WRpAJ1RUKCFtouLeesDAACImNicGNr7qB9/3P5L5cSJSFUCxKihQ9subJWaymQ2AACAiGFAIDZYkya1/9IeMSJSlQAx6tlnm6qrpb/9Le722/3/8i+c1wcAAGKbLMs+ny/SVYSJFBobzMzMC8uXx739ttD1pscfd5iOC3RR//72r399QYgLkS4EAACge8gxuuQpKTSG+O+6y3/XXZGuAgAAAABcidX0DAAAAACIRT0yFhofH98Tu3VPkqSEhASushU2TdMkSYp0FTFMVVVFUWJ37kTEybIsSZKqMokjTLIsx/Q5JNEgeKm3SFcR22jEbtCIXaIRuyRJkizLNOKw0YhDeuQ11NLSEp0XpI6Pj29ubo7O2mJCYmJiUxNXWQxfZC+WvXu3+pe/xA0aZP/d37X4fDH5EZCLZbukaZqiKF29wjXa8/l8PIFu0IhdSkxMbG5uJsaHLbKN+BpAI3bpKo1YUZSEhATvS4oUjmQAvUJpqbJwYd/g9rZt2quv1ke2HgAAAPRaTEgAeoV169rWVf7gA72hgQldAAAAiAxSKNArDB9ut/8yRmfkAgAA4BpACgV6hTvu8D/0UEtw+6236ljbAgAAAJHCeaFAryDL4oUXGl54oSHShQAAAKC3YywUAAAAAOAdxkJ7C6m+PvHFF+VPPgnceqv/nnsiXQ4AAACAXooU2lskPfNM3J/+JISIe/ddJzExcPvtka4IAAAAQG/EjNzeIhhBg/SioghWAgAAAKA3I4X2FoFFi0LbZmZmBCsBAAAA0JuRQnuLxp/8xH/77UKI5scea/na1yJdDgAAAIBeivNCewsrI+PCb397IdJlAAAAAOjlGAsFAAAAAHiHFAoAAAAA8A4pNJa0tEiGEekiEDmOIxoapEhXAQAAALhCCo0NjiOeeSZp+PDUIUMGvPpqfKTLQQQUF2sDBw7IyEi9776UmhqyKAAAAGIVKTQ2FBZqv/lNa/h8+umkurouh5CqKvmJJ5LuvTflf/4nwXG6uz70vP/8z4Tgxtq1+ksvJUS2GAAAACBsrJEbG86du+h4QW2t3KeP1aU9PPus7/3344QQ+fl6Wpp9773+7qwPPW/dOj20ffYsx48AAAAQq/gsGxvmz287H3ThwsCIEV2LoEKIYAQN2rVL656y4KEnn2wObd99NwcRAAAAEKsYC40Nqan23r3n//znuORk58tf9ktdPyvw9tv9oSA6dSprHMWeH/6wccoU4/BhJS/PmDTJjHQ5AAAAQJhIoTEjPd3+zneaP/9+V/Af/9GYkuJUVclz5xr33MNIWuyRJLF0aSDSVQAAAABukUJ7i0GD7P/+74ZIVwEAAACgt+O8UAAAAACAd0ihAAAAAADvkEIBAAAAAN4hhQIAAAAAvEMKBQAAAAB4hxQKAAAAAPAOKRQAAAAA4B2uF4qYceiQUlSkjR1rzZljtL+9oUHy+6WGBqmpSfL7RV2d1NIi+f1SXZ3kOMK2RX29JISwbenCBUkIYZqioUHq/M/VdScxsXU7IcHRdUcIoesiMdGJj3fi40VSkqMoTp8+jqKIlBRHVR2fz0lJcWQO8gAAAACXIYUi6jQ1SdXV0tmzcnW1XF8v1dVJ9fXywYPKn/8cF7zDsCFmXIJUVyc1NUlNTV3Ikx7z+Zzk5LY/ffrY/furSUlKYqLUr5/Tr5/dv789YEBww0lMdCJdLwAAAOAFUii8Vl0tnzkjVVQoZ87IlZVSdbV8/rxcXS2dOyefOydXV0stLR0Ey+vEp0JcF9w+ebrj121CghMXJ/r0sePiREJC62ikJImUFFsIIcsiJcURQqiqSErqQuTz+0Vzc2tJzc2S3y+EEIGA1NwsNTWJQEC6cEGyLFFXJ1uWCA63BjU2So2NUmXlJftThNAu/ylxcU5qamsiHTjQHjDAHjTIHjjQHjjQTk+309KcAQPsztcMAAAARC1SKLqfaYqKCvnkSaW8XD59Wqmqkior2/4OBDo1etmvn5OaaqekOH36OCkpdkLB/k9rW1PobWLV3/1xTp8+js/X+kfXnWDCjAaBgGhqkurq5AsXpPZ/6uul5ua4ujqnttauqZFqauTqaqm6Wg4GV79fOn1aOn36irN4NU0MGGCnp9uDBtnDhtlDhlhDhtjDhtlDh1qDBtlaB8EWAAAAiEak0N7BtqX6eqmhQQoOzwVTUWOj1NTUum3bUn29+Oxv+cIFcfEtwd3I9fUJTmvYC44DXukHpgtxkxBCiBYR3ywShBCKsFJEvRCiTvQ5LmXImqxpwo6LF/Hxti9JjVdEv75xPkXr74vrExffL05K9glNc/r2dZKT7aSkuviPzr2prxULhRDfn7FhysLpPfuMuaDrQtedvn2ty7+VlKRYltXc3Nz+RsMQNTXy+fOtufT8efnMGfncObmiQj57VqqslM+ckf1+yTBERYVcUdFBTFUUMXBgWzQdMcK6/nr7uuus666zg2exAgAAANGDFBrLDEOurpbPn5fOnJFraqTaWrm2VqqtbduoqZHr6qSaGuni2OOleNESL1ra39JH1E12SkRAiIAQjZ3dT18hPhQvnhJDB4kqbb/mTPqdk5xs9+nj9O/v9OtnB8+z7NfP6d+//baTkND9/6Tupmli4MYOc4EAACAASURBVEB74EAhRAfBNaiuTqqqks+elSsq5DNn5JMn5dOnlVOn5NOn5TNnZMsKBdSLfqMlSaSn29ddFwql1vXX2zfcYKWmMrkXAAAAEUMKjWKBgHz2bGvOqKyUq6vl4CmV587J1dXyuXNSTU2X96nrjs9np6QEZ7KKpCQ7OdlJShKq6iQnC0VxkpNNRznT0udMtVpe1+dUpXb0bN/TVVpwUdla0dcRrfNpG4UvIHRNE+npVnq6M2iQNXiwPWSIM2iQlZ5up6e3riUrWlqklhapoaHPnXeGqmi57z5j4UIhhGhqkgIB6cIFYZpyfb0wDKmxUWppES0tUkODZBhScHmihgbpwgXZ7x8uyoUQojEgNTaKigrl8/65js9nDxpkDxjgBCezpqbaAwbY6enOgAF2Wpo9eLATH9/l5zAS+vRx+vSxRo/uIKYGAtLp0/KpU8E/ysmT8qefKsePy6dPK6Hh061bL3pI377OyJHWyJHWqFFWcGPkSCs+nlFTAAAAeIEUGmFSQ0PoBEq5qkquqJCrqlqT59mzndmDk5hop6a2Dgn26eP06+f07RvcCH3pJCXZffo4Pp+47PTB8+elsjL18GHl6FHl0AHlyBGlvFyxOhqT8/mckSOdESOMjAz7+uut66+3MjLsIUMs5QpZ8JJ91Nxy5+/WjDgnBtwr3hzy3e9aN97YmX/dRQxDunBBvnAhlEulujo5eIZlba10/rxcWytVVwdvkRoahBBSY6Ny7Jhy7NiVdun062enp1tDhtjp6faQIfbgwXZ6uj10qJ2ebvfv3+UKI0HXneB/xyW3m6Y4fVo5flz+9FPlxInWjU8/Vc6fl2prpZ071Z072379JUkMG2aPHGmNGmWOHWuNGWONGWP260cuBQAAQPcjhXpErqyUy8uVU6fkkyeVU6fk8vLgl1Jd3dUf6PTvbw8aZKWnO2lpdv/+dlqaM3Cg3b+/nZpqDxzoDBjQpUmnjY1SWZly4IB68KBy8KBaWqqcOdPBeYa6Lm64wRo1yhw1yho1yrrhBjsjwxowwE5MTGxqaurav/wzD0hvrBSJQoifiB9tlWtGXnn26RVpmtO/v9XJcBgIyOfPy+fOyVVV0rlz8tmzclWVXF0tnz0rVVUFV+MVti3V1Cg1NUpp6eU7cBIS7BEjrOHD7eHDrWHDQn/bgwYJKXovDxOiqmLECGvECEuIiy6vWlMjHT2qHDmiHj2qHDkiHz2qHD2qBAJSeblcXi5v2NB2nGLQIHvsWGvMGHPMGCu40acPuRQAAABuhZlCm5ubf/rTnzY1NaWmpj711FO6rndvWbFL8vuDEyKVTz+Vjx8PbbRe36Mjjq7bw4bZgwfbQ4bYgwbZgwfbgwbZ6enBP05cXNjFWJY4elTZt08Nxs7SUqW8XHEuyxH9+9ujR1vBwBncGDHiiiOc4amvl1Z+lBj6cs0afeTIHj5VVdeDT6CYMKHjO5imfPasfPKkXFWlVFS0jkWfPClXVsoVFVJLi9TcrJSVKWVllzyu9f9rxIjgcLB1/fV2RoaVkRErk3v79XOyssysLDN0i22LkyeVYBwtK1MOHVIOHlTPn5eqquSqKrmgoC2XDh5sZ2aaEyda48eb48ebI0d28+sEAAAAvUGYKXTDhg3jx4+/995733jjjcLCwoXBc/x6m0BAOX5cOXKk9fP7sWPK8eNyZaW4POcJIYRw+ve3hg61hw1rHVIbNswaOtQeOtQeNKi7Kmpulg4cUPbtU/fuVfftUw8cUEIXugxJTnbGjrXGjjUzM1v/9uBClD7fRc/J0KFRsDqOqtqDB9uDB3f4Ten8eeX0abm8XCkvl0+cUE6elMvLPzg2YUdD5qzA1qXHPlCOHbtkcrM9eHDrNOWMDCsjI3jaZUxEU1luHTXNzW278exZ+eBBpaxMPXgwGMbVmhqpokKuqNDz81vvEx/vjB1rTZxojhtnTphgjRtnRs/1cgAAABC1wkyhGRkZqampQoikpKTQjZWVlTU1NUKItLQ0VY3Sub6KokhhTaeUKyrkQ4eUo0flI0fkw4eVo0flEydEhydQapo9fHjw1Ek7+Ccjw77+eqfdc9W2WyGueIHITqirk0pKlJISZe9eZe9e5ejRS0/p1DQxerQ1fryVmWmNH2+PHWsNH35JAuxCCbIsh/c/q6riD39o/OpXfUKIb3zDv2yZJctR+gppNXCgGDjQnjIl9GS9/HLcD37QOvn5vx/e8a0b8+Vjx+RPPlE++UT+9FMRCMgVFXJFhbZlS9tOJMkePtweNcq68Ub7xhutUaOUSZOc9PSo/e1ob/BgMXiwk5trhCb0VlXJBw7Ie/Yo+/cr+/Yphw8rLS1SSYlaUtL6z5EkkZFhT5liTZ5sTpliTZliXRJK335b/+gjddQo+zvf8SclhZNXZVlWFCUmnsDoFHwD5Al0I+y3QYSE3YghPnsFOlc43o3PJcuyEILf4rDRiF26SiMOvjh7DynsNzLHcYqKiv72t7/927/9WzCLvvTSS6tWrRJC/N//+3+HDRvWnWV2E0VRrA5z4+U+/VQqKxP79kllZWL/fqm0VHR4AqemiRtucEaPFqNHO6NGiZEjnRtuEMOHix6bp9jQIEpKpOJisXOntHOndOTIpSOvKSli0iRn8mQxebJz001i/Hinu6ZLS//933J+vpOUZP/bv4kw1hYSQghhWT333PSsL3xBXrmy9WPT0qXOu++2C/OWJcrLpWPHxNGj0tGj4uhRceSIdPiwaGnpYEdJSc7o0WLcOGfcODF+vDNunLj++pg40fQSfr84cEAqKRF790q7d4s9ey5ds1mSxMiRYupUZ+pUZ9o0cfKk+MY3Wt9eH3zQ+fWvwxkPD35y5eNX2CRJkiTJtqNgMkLMkmWZJ9CNLjRidIRXoEuyLDuOQx8JG43Ypas0Ytu2tcuWEb2GhZlCHcd59dVX6+rqHn744aTLhvhqamqis8ekpqbW1tZeXpt85oyyf7964IBSVqaWlSmHDgVXWL2EnZ7edmmL4MaIEaKHjwYZhti7V921S929WyspUQ8fvnS0MzXVnjLFnDTJnDjRmjjRvO46qycSjf7hhykPPBDcDuTm1r/1Vvf/jOj22GPJf/pT6zm6X/mK/8UXL3zOA2xbOXlSOXJEOXJECa5BfPiwXFl5+R2dxMTWJYDGjLHGjTNvvNEePrzb6/dAebm8Z49aUqLu3q3u3q2eP3+1Q3qnT58L4502ePzVf+WzrHF1mqb5fL7a2tpIFxLDfD5fY2Onr3SMy1ypEaOTEhMTm5ubyQBhS0pKsiyrOXLXUY91NGKXrtKIFUXp16+f9yVFSpgJauPGjYqiPPnkk91bjTeklhalrEzdv185cEAtLVX27ZPPn7/8bvawYeaNN1pjx1qjR5tjxlijRzt9+nhT4alT8s6d2o4d6o4d6p49qt9/Uazs08eZPNm86SZzyhRz8mTjshm2PULdvTu0ra9fLwIB0cuWpPrhD5vOn5fy8/UFCwLPPNOJz6CybI0YYY0YIfLyQrcl2bZTVmbu3996tuXBg8qJE1JTk/rxx+rHH4fu5qSkmJmZrUsAjR9vZWY6iYkd/YzoMny4PXx4YOnSQPDL8nI5GEc7DKUZGamTJplTp5rTpplZWebw4XwkBQAA6C3CTKH79u0rKSnZuXOnEGLZsmV57T5nR7Xf/jblpz9VPvnk8vM57cGDzcxMa9y4tszZ0WmcPaSlRdq9W925Uy0uVnfu1CoqLvq8npDQFjunTDEzMnpktPPqjOnTQ9uBhQt7WwQVQgwfbr35Zr2b9C21tCibNllxcf4vftH/2dR/qbm5dVHaYCg9eFA5eVKqr9e2bdO2bWt9pCxbGRnm+PHWhAnmuHHm+PF2VM54v0QwlN5+e2so/eQT+Z/+KWndOr1/f7upSWppkYqLteLi1vHQAQPsadPMGTOMmTPNKVPMuDgO8wMAgG6jlJcre/aoe/f677rLGjMm0uXAxXmhVxG9M3L/8hfp7/9eBOdAjh1rjhtnjRtnZmaa48c7no+AV1fL27er27Zp27dru3ergcBF3x050po2zZw2zcjKMseNM6PhJPD4P/4xYfVqo0+fph/8ICZSUFSRmptTvvY1raBACOG/444Lv/71lc4FlRoalNJS9cABdd8+Zf9+tbT08vnhdv/+1uTJ5qRJwT/Wddd15sxS5ejRuPfeswcNarn77sgeRzBNUVqq7typ7typ7tqlHTmitD8/QtfF5Mnm9OnGjBnGjBlmWlrb95gI5BIzct1jRq5LzMh1iRm5LjEj16WYacSWpRw9qu7d2/pnzx7ps97X8B//0fLNb0aqLmbkhvSyFNrU1LRhQyAz07ruOhGJdaiOHlWKi7UtW9TiYu3w4YtW6UlOdqZONbOyjGD47N8/GhtMYmJiU1NTpKuISfpHH6Xcf3/oy5otW6xRozr1SMdRPv209aqv+/cr+/crJ05csiaVk5ISPDPYnDTJnDzZGjny8pe3cuxYv5kzg9v+O++88PLLrv493aq+Xtq1S925U9u+XS0u1i5cuChRZ2RYM2aYM2YYs2YZmZkiNppftCKFukcKdYkU6hIp1CVSqEvRm0ItSzl0SNu9Wy0pUffsUfbtky75X5YkKyPDnDjRf999gQULIlQlKbRNL0uhnjc/2xalpermzdrmzdq2berZsxdlg2HD7FmzjOnTjexsc8wYM/rXZyaFhk0rKOjzpS+Fvjz/8cdhjydL9fXBo3rBP8qRI+Lildac5GQzOId76lRjypTgD0r43//1/fjHoftUHz/u+HzhFdCjbFuUlalbt6rFxdq2beqJExcdrElLc2bPtmbO9GdnG+PGxcCvTLQhhbpHCnWJFOoSKdQlUqhLUZRCHUc5dkwNXjKupETds0e65DOqppmjR5sTJ1rBI/UTJnh5tt2VkEJDSKHdz7LEvn3qli3apk3a1q1abW3bwI6iiLFjzexsc/p0Y9YsY8iQGFtsnRQaPstKfuyxuL/8RQjR/A//0NguELokNTaq+/ere/You3ere/aohw4J02x/BzstzbzpJqHr+vvvh248V1UVkekAXVVVJRcXa8FQumeP2v5f1qePM3OmMWuWkZ1tTJ5s9qa1zcNHCnWPFOoSKdQlUqhLpFCXIptC5TNn1J07tV27glePkC65jKKmmZmZrcuoTJpkZWZ22+UKuw8pNIQU2j1MU+zerW7Zom3erG3detGUQl0XN91kzJljzJplZmUZyckx3DlIoS4lV1RYmtY0YEDP/QippUXZu1crKQmuu6scPXrpJWWFMGbNCixbZkybZk6YIGInvTU2Sjt3xm3bphcWSrt2qYFA229ZYqIzfbo5d64xZ07gppui4jzq6EQKdY8U6hIp1CVSqEukUJc8TqGS36/u2RNcSULbuVMuL7+kGuvGG41g7JwyxZowwYmL86awsJFCQ0ih4XMcceCAunGjVliobdlyUfKMi3OysszZs43Zs42sLDM+/hrpFqRQl7xvflJ9vVpSou7aFcyl8unT7b/rxMebkyaZWVnm9OnGtGn24MGeFRaeUPPz+6Vdu9TgQZ/t29WmprbfvqQkZ9YsY+5cY+5cY+JEZu1ehBTqHinUJVKoS6RQl0ihLnmQQpUTJ9Tt21vHPPfuFYbR/rvW8OFmVpY5dao5ZYo5cWJ0nl50FaTQEFJolx05omzcqBUVaZs2adXVbZ9wExKc6dPN2bONOXOMqVNNXb8GOwQp1KWINz+5qkrdsaP1WrS7d19y4r49dKgxfboZXJp2/HgRfUOKHTY/0xQlJerGjdqmTfq2bWpzc1si7dvXmT07mEgDmZnd8KZkGEKWhaJ8/j2jEynUPVKoS6RQl0ihLkW8Ece6HkmhhqHu3q3t2KFu26YVF8tVVe2/6SQlmVOmGFlZ5rRp5rRpdlpad/5oz5FCQ0ihnVJRIRcUaEVFelHRRRfz1HUxbZpx883GzTcbU6ca0Tf5vJuRQl2KruZnmur+/WpxsbZrl7pjh/LJJ+2/6fh85tSpxsyZ5owZRlaWk5wcqTLb+9zmFwiIXbu0oiJt40Ztx46LZu0OHGjn5Bjz5gVycozBg8M5JfuFFxJ//vNEIcRPftL46KPR8Z/YRaRQ90ihLpFCXSKFuhRdjTgGdVcKlc+fV4uLte3b1e3b1ZISqaWl3fdka/RoY9o0M5g8R4+O4aO/lyGFhpBCr6ixUdq0SSso0AoK9LKytle/oojJk83g6MqsWWZCQi/qBKRQl6K5+cnV1a3DpFu3XtoPFMUcM8bMzjaysozsbHvo0EgV2aXm19Iibd+ubtyobdyoffyx1n5lo9GjrWAcnTOns6dq79un5ub2DX358cfnhw2LsdXFBCm0O5BCXSKFukQKdSmaG3FMcJNClRMn1C1btK1btW3blMOH23+r9dj3jBnm9OlGVpbTp0831Rt1SKEhUTfjLrIsS3z8sVpQoBcUaDt2aO0noo8ZY82bF5g3z5g920hJ4d0f1xo7NTWwaFFg0SIhPpsbE7xYyvbt8tmz6oED6oED8b/+tRDCHj7cyM42srONmTOtG2+McN1XFh/vzJtnzJtnCCEaGloPKhUW6mVlyqFDyqFDCa+8kqCq4qabjJwcIzfXmDrVuMoc5Kqqi04wPXtWjsUUCgCAd2xbLStTN2/Wtm3Ttm6VKyou+ubQocbMmeb06caMGea4cVF4HhB6FGOhQghRXi6vX6+vX68XFWl1dW1T+NLS7HnzjPnzjZycQHhT+K4xjIW6FKOHYJVjx9Tt27Xt27Vt25RDh9p/y05LM2bONGfPNrKzzczMnp4z0y0TgSor5WAcLSjQ2mfLlBRn3jwjNzeQm2sMH37pu8SFC9INN6QGt+fNM/74x7pYnIHPWKh7jIW6xFioS4yFuhSjjTh6fH4jNk11925tyxZtyxZt+3apfceRZWvMGGPWLGPmTCM72x4yxIOCow1joSG9N4W2tEibN2v5+dr69fqhQ20fnePjnexsMycnMH++MW6cKUlX3l3vQwp16RpofvK5c+rWrdqWLdrWrer+/aLdb7qTkmLMmmXMmWPMnm1OnNgTibTbF0U4eFApLNQ3bNA2bdLaL7Q7apQ1f34gL8+YM8dITGx9kzxzRl6xIk7TxH33tfTtG5MfAUmh7pFCXSKFukQKdekaaMSR1XEjNgytpETdtEnbskXbtk1q/yapaeaUKUbwAt8zZji9KWV1iBQa0utS6LZtF9auVfLztS1btJaW1g+dkiTGjTPz8oz58wMzZ5pxcby5dyymU+iGnx94+ZUEIcTdS+q++IspEamhG5qfbYuoufaIdOGCtn27tnWrunmzWlIiBQKhbznJyUZ2tjF7tjFnTjcm0p5bID4QENu2aRs26Pn52v79auh9UdedmTPN3NzAwoVGZqZ51X3EAFKoe6RQl0ihLpFCXSKFutTWiAMB7eOPtU2btC1b1O3bpXafD52EBHP6dCM725g1y5w2zUlIiGDB0YYUGtK7UuhPfzrgF79o+7J/fycnJ5CXZ+TmBgYNYsLt54vdFFp7vP7G6TeEvtz2x5IbFg7zvgw3zU/ds8f33HNaQUHg9tsvvPiik5TU7eW5IbW0qLt2aZs2aZs3q8XFUrug6CQnt46Ruk6k3lws++xZef16bf16fcMG7dy5tsw/dKidlxdYsCCQk2MkJcXkR0BSqHukUJdIoS6RQl0ihbpimnF79ugbN8oFBer27e0XMnR8PnPGDGP2bGP2bGPKFBF9Z61UV8v5+dratfrjjzePHx+xw8qk0JDedR5wdrajKNLUqUYweU6ZYl5DKz/jak4WnxOiLYUe3lwTkRTqRuJ//IdWUCCE0N9/P2HcuKann450RRdx4uODvUcIIQUC6s6d2qZN2qZN6o4d0oUL+po1+po1Qginb19j9mxj7tzA3LnW2LEiKqe8p6XZ99zjv+cev+OIvXvV/Hxt3Tp9xw7t1Cn5d7+L/93v4jVNzJxpLFgQWLDgWhggBQDgiixL3bdPC644v2VL+9m2TlKSMXNmsPubU6ZE4fJCti1271bXrdPXrtU//li1bSGEGD3aimAKRUjvGgv1+VIrK+uSk3nlhSl2x0JbzrcMH9MWO/evOzhw0gDvy3BzCHZAu8s0tzzwQMP/+T/dV1cPakukwTHSdsdN7bQ0Y+5cY+5c4+abrYyMzuzNm7HQDtXVSQUF+rp12rp1evs1jYYOtRcsCNxySyAnx4j+6zYxFuoeY6EuMRbqEmOhLjEW2knKwYN6UZFWVKRt2dJ+hSEnIcHKzvbPnm3MnWtOnhyFyVMIUVsrbdigr12rr1t30ZymjAxr4cLAF7/oz8piLDTyelcKpfm5FLspVAhxbO3J//cvtX5T+eZT+uT7Roazi0BArqqy09OFpoVXg5vm5/vRjxJeeim4Xf/WW4Hc3PBqcENqaJDq68Ne1E7y+9XiYm3jRq2oSPv4Y9HuUkj2sGHG3LmBm282cnLsQYOutIcIptAQxxH79qnBOLpjR9tlSOPinDlzjFtvDdxyizFiRJS+yZBC3SOFukQjdokU6hIp9Crkkyf1oiKtsFArLJTPnAnd7ui6OX168KixnZWlJiZGthFfSWmpsmaNvmaNXlyshd5j4uKc2bONhQuNhQsDN9wQ+XceUmgIKRRdENMp1CX1wIG+OTnB7ZqiImvs2DB24qr5WVbc22+rR44E8vKCE189FrdiRfJ3vyuECCxadOHll10uNiA1Nmpbt2pFRdrGjerevcJuOzHbGjMmELzQ55w5TnJy+0dFQwptLzhAumaNtnat3v5o65gx1q23BhYuDMyYcbVrkHqPFOoeKdQlGrFLpFCXSKGXkM6f1zdtCiZP5dixtm+oqnHTTcEpS+aMGU58fPDmaGvEfr+0aZP20Uf6Rx9p5eVtJ9oNH24tXGgsWBCYNy+6ZiqRQkNIoeiC3pxCkx96KO6994Lb/jvvvPDyy2HsJIabn20PaDdE2fDzn7c8+GB37VuqrdU2bQoef1UOH277hqqaN90UHCA1srKErkdb8wuxbVFSon70kb5mjb53b9sSu337OvPnBxYtCixYEOjXL/JdkBTqHinUJRqxS6RQl2K4EXcfqaVF3bJFLyzUCgvVffvaDgRLkjl2rBE8EDx7dofrIEZJI66slIPDngUFbRdaU1Uxfbpxyy2BW24JjB0bpW8ypNCQaDpKD0Sx9pchaX9yYy8hmRedQSHV13fjzp2+fQNLlwaWLhVCyKdPa4WFelGRVlAgV1WpxcVqcbH4xS+chAQjO9vKy7MXLBCjRnXjT+8WsiymTjWnTjWffbapslJeu1Zfu1bfsEGrrZX++te4v/41TlHEzJnGrbcGFi0KjBoVpa0RAHDNsm11716toEAvKFC3bWu/lL01fHhr8rz5ZrvdIhTRJrhk4Icf6qtXX3TAt18/Jy8vcOutgdzcqDjgi05iLBRd0JvHQuPeeSf5kUeC2xd+8xv/HXeEsZOYPgSb9I//GP/aa8Html27rOHDe/onKmVlwSO12qZN0oULodvtQYOMnJxATo4xf749cGBPlxG2QEDatEn96KO4Dz+8aJrQDTdYixcHbr01MHOm1/N1GQt1j7FQl2jELjEW6lJMN+IwKOXlWkGBtmGDVlQknz8fut3p1y8wd64xf74xb551/fVd2KHnY6F+v7Rxo7Z6tf7RR/rp020nv2RmWsFhz+nTjRi65gVjoSGkUHRBb06hQgh1zx51505z+nRzwoTw9hDbzc9x9DVr5KqqwK23XmUBoR5hmurHH+sFBfqGDerOnSI0MBucOzR/vjF/vpGdHc3XxS4tVT/8UPvww7hdu9TQ1Ke+fZ0FCwKLFwcWLAgkJ3vxmZIU6h4p1CUasUukUJdiuxF3jtTYqBUV6QUFWn5++1M9HV03Z8wI5OQYOTnm5MlClq+ykyvxLIVWV8sffaR/9JGen98251bXxZw5xq23+hctMoYPj8m3EVJoCCkUXdDLU6h7vaH59ShFUbTmZjs/X9+wQduwQTl6NPQtJy7OzM4OzJ9v5OaamZnReSVSIcS5c/KaNR201dmzjcWL/YsWBYYNs6++BzdIoe6RQl2iEbtECnXpmm3Etq3u3h1sjlpxcdsq9JJkZmYa8+cbOTndcri2p1PooUPK6tX66tX6zp1a6KBt//7OwoWBRYsCubkeHbTtOaTQkF6UQqX6+v4nT9anpxv9+0e6llhFCnXpmm1+Xrmk+cnl5XpHE43sQYOM+fMDublGTo49IAIXhu2M4LJ+wSlGp061HZCeNMlcvDiweHFg4sTuv5oZKdQ9UqhLpFCXSKEuXWONWD59Wt+wQVu/Xiss7KAPzp9v5OR076mePZFCLUvs2KGtXq2vXKkfO9Y2uXbUqNYTWGbMiKU5t1dHCg3pLSlUKS3tN29ecLv+9dcDt90W2XpiFCnUpWus+XmsuFj7n/9JNE3py19uvvPOi/ufbat79ugbNmj5+dqOHW3HgGXZnDDByM0N5OYa06cLXfe+7M8VXG5h1Sr9ww/1vXvbzhMdNsxetCiweLF/zhwj3CvUXooU6h4p1CVSqEukUJeugUYstbRoW7Zo69fr+flKWVnodm/mBHVjCm1ultavbz0aW10tf7Z/kZVlLF4cuO22wMiR1+AbBSk0pLek0KQnnoj/wx+C24EFC+pXrIhsPTGKFOrSNdD8XJLPnbP79hVdX5OnuVkaMSI19GVRUc2VFmGXGhq0jRuDiVT55JPQ7Y7PZ9x8cyA318jL69JKDF46eVJevVpfvTpu82YtFKX79HEWLAgsWRLIy3M7E4kU6h4p1CVSqEukUJditxErZWX6+vVafr62ZUv7tfrNzEwjNzcwf76ZnR26qmcPluE6hZ47J3/4ob5qlV5QoLW0tEblhAQnN9cIjnympvbgmSkRRwoN6S1XapHsdi/oaD1hLMoFAmL/frlvX3no0Gv53QE9RKqpSX7kEX39Fr+6JAAAIABJREFUeiFE3TvvGDff3KWHl5de9Imh9P2TY8cO7vCeTlJSYPHiwOLFQgjl00+19ev1DRu0wkLpwgV99Wp99WohhJWRYeTlBXJzjblzHZ8vzH9SDxg2zH744ZaHH26pr5fWrdNXrdLXrdPr6qR33ol75504XXfmzjWWLAksXhwYNIhfQwC4xkm1tXpRkZafr69fL586Fbrd6d8/MG9esJHZ6ekRrLDzjh9XVq7UV67Ud+zQQoehBgywgyeh5OQY8fEcW+ldestYqLp7d9+FC4PbF5Yv9991V2TriTk1NdI3v5lSVKQJIZ5/vvGRR2LvIGLEvf++/vbbSYriPPpow4wZxuc/4NqS+MILiT//eXDbyM2te+utLj3c3H9k8PxZoS9LfrJi6KMLu/J4U9uxI9jI1T172q7QrevGjBnBAVJz/PgoPEQVCIhNm7RVq+JWr9YrKlonLMmyuOkm87bb/LfdFhg9ugtvtoyFusdYqEuMhbrEWKhLMTAWGlxnaP16bd06bedOEfplURRj6lRjwYLA/PnmlCkiQidKdmks1HHEnj3qypX6qlV6aWnb0NfIkdaSJYHbbgtMm2aEtVJvDGMsNKS3pFAhhHzuXL/Dh+uHDzeGDYt0LbHnpZcSfvSjtiGjqqpzve1dw6WjR5VZs9reWY4fr/b5etdniKRnn43/9a9DX547e7ZrjzfN8tv/6Wc7b/WLuEfEr7L2/mfYR3/l6mptw4bgvCa5XRn2oEGBvDwjLy+Qk+NEXxtwHFFSoq5cqa9eHXfw4EWLNyxZEliyxD91qvm5IZoU6h4p1CVSqEukUJeiNoXKZ88GT/XUNmyQq6tDt9tDhwYPlQbmzXP69IlghUGdSaGmKTZv1latilu1qm35PUlqPX66ZEnXjp9eY0ihIb0ohQqanwv/8z8J//7vbSm0ouJc18/s69X+9re4b34zOfTl+vW1EyZ0/wqo0UwtLu67ZElwu+nJJ5v++Z+7ugf5zJnE3/5Wbmlp/MpXrDFjuqEmx1H37QsOkGrbt7etaaQo5tSpgby8QF6eOWVKeFdU61GffKIEDy0XF7ctZJ+ebt92W2DJkqutZkQKdY8U6hKN2CVSqEvRlUJNUysu1vLz9fx8de9e8dl/a+s6Q3l5gby87ul33ecqKbS5WcrP11aujFuzRq+puegKn0uW+BcvDqSncy4JKbQNKRSdUlkpT5zYeoWbf/zHpmeeYY2irvn0UyUrq+2d5cSJ6oSEXvcZQjl4UF+/3ho1KrBwYXhzX3vuMmVSQ4NWWKjn52v5+Up5eeh2u39/Y/784Bhp9y523y3OnpWDS9sXFmqBQOtT2qePc8strasZXTLkTgp1jxTqEo3YJVKoS9GQQuXTp/X8fG3dOr2wUKqvD91ujRwZyM01Fiww5sxxf2HPHnJ5Iz5/XvroI33Vqrj8/LbVhpKSWtfVW7gwkJLCy7UNKTSEFIrOunBB2rUrKTW1ubcN4nWX9eu13/0uWdft73ynoScuBdkb9PTFslt/yuHD+rp1Wn6+tnmzFPpZkmROmhTIyTHy8oyZM8NY5rdHNTRI69bpH3ygr1un19e3fgiIi3Nyc40lSwKLFvn793cEKbQ7kEJdohG7RAp1KWIpNBDQtm7V8/P1/HyltDR0c+v67Xl5Rl6edd11XlfVdaFGfOqUvGpV3MqV+pYtmvnZh5rgakNLlwbmzTN0nVdpB0ihIaRQdAFXanEpGg7BxjRvUmiI1NKibdqkrVun5+crR4+Gbnfi4wO33mosWBDIy4u2xQkDAbFxo75ypb56tV5V1Xb5texsY+nSwBe+YI8enUAKdYMU6hKN2CVSqEseN2LlxIlgE9GKiqR2bx1mZmawiRgzZ0bntayv5NgxfeXKuL/9TSkpUUMvw+uuC65Q8P/bu/O4qM57f+DPWWeGVXbZXFkVEFEWUXY3MGZtojcmJm1sbuqvbazplsUkTWKSpknbmMYkZmusN9roTW6aKC4sIqAgooCKsqkoCAoMy8zAzFl/f5zJDBAXZg7MMPJ9v3jxOjPMOTzAcJ7zOc/GxMezdpo1yWFACjWBFAosAClUJkihMtk4hQ5GHzjg9sgjP36emzXLfCVxs+GY9iAIqLKSzM1V7N1LX7hgvCjAMBQXJy5fPpCTY5jIk0PIASlUJqiIZYIUKpMNKmJMr6eOHaPy8+n8fKKx0fS86ObGpKYa72AGBIxdAUbdD9PjKfbupRsazCkzKoqTwufs2dDDa6QghZpACgUWgBQqE6RQmeyZQgsK3FatMj00/OQn5JkzxPnzpmdEFxc2NZXJzGSysoRxNhH3uXPEvn2KffvomhpzR+KQEH7FCiYnxzB37u0n1wUmkEJlgopYJkihMo1dRUxcuEAXFFB5edTRo5jp+BjGRUUxWVlsVhY7f/54G81xazyPjh6l9u2jc3MVpqluCQIlJvLZ2fqcHGbKFPhHthikUBNIocACkEJlghQqkx1TKKbVek2fLm2zaWm9O3ciisJbWqRBPlRREabVml7Mh4czWVlMZia3YIH4Q1crjGGUn31GnD/PpqXZa8nitjbFoUPOe/bwx4+bFw0PCBBycpjsbENyMutQF0j2ASlUJqiIZYIUKtPoVsTYwABVWkrn5VH5+cSlS6bnRQ8PJi3N2Ozp6zsq38tm9Hrs8GFq71764EGFWm2a6lZMSWFXrGBWrOD8/Qm7VMR3BkihJpBCgQUghcoEKVQmO6ZQhBCuViu++kqkKMNDD4murkO+xrLU8eN0fj6Vn0/W1pqeFp2cjNNOZGUpP/pI9fHH0vOarVsNDz5oy8JLTJVfVxeem0vv20cXFZkn1/X0FJcuNeTkMBkZrFIJ17g3BilUJqiIZYIUKtOoVMTSJHZ0QQE5eBI7HOfmzJF6xHBxccjRxkf29WGHDhlnuevvHzLV7YoVzOLFjKuriOxdEd8BIIWaQAoFFoAUKhOkUJkcovLD29rMU/D39t7wNYb779d89JGNC4ZuVPlptVheHr13L52XR2u1xssOJyfjDPtLljDu7nCxOwSkUJmgIpYJUqhMVlfEmE5nXNArP3/Igl5eXmxGBpOVxWZkCF5eo1pYW+jowHNz6b176ZISmmGMT3p6Gqe6TUtjFYohbzaHqIjHM0ihJpBCgQUghcoEKVQmB6v8OI46cUKaHXHwcuQIIX76dP26dUxmJh8SYssS3aLyYxisqIjau5fev5/u6jKO/6FptHAhs2IFk53N+PrCauMIQQqVDSpimSCFymRpRUzW1lL5+XRhIVVejkwpjSC4uDjjyIs5cxCOj1Vxx8zly8TevfTevXRFBSX8cHYPChKysw0rVjBJSTed6tbBKuLxB1KoyZik0HF7ka1SqfR6PZy7rUZRFMuy9i6FA6MoShRFjoOp5KyE4ziGYY54/Ypdv058+SX5/vtYa+vg58Vp0/glS4QlS/j0dOTiMtbFwHGcoqhbXz3wPDp6FP/Pf4jvviMuX8Z+2BElJAh3383ffTc/Y8aEPoXCaVAmpVJpMBigIrYavANlGklFjPX04AUFxKFD+MGDWFub6XnRz09YupRfskTIyhIdMy2cOYN/+y3+3XdETY05OUdGiitX8vfcw8fGCredrA7DMBzHHbEiHiduXRGrVCobl8eOoC0UWADaQmWCtlCZ7oRbsDxPVlXRBQV0fj5ZVYVMpyOaZhMSmIwMNiuLmzULjc2stbe4BXtDNTXk3r30vn2K8+fNd8VnzeJWrGBycpioqIl4PwXaQmWCilgmaAuV6aYVsSCQ1dVSh1vq5EnzyZkk2fh4aXg/FxU1RifnMSUI6MQJat8+eu9e+tIl88Jdc+dyOTmGFSuYkBAL/h/vhIrYrqAt1ARSKLAApFCZIIXK5NCVH8uif/1LWVdHpqYyK1YwCCFMraaLiuiCAqqgAL9+3fRKwc+PycxkMzOZtLTRvd1uaQo1aWoipDh68qR5mfIpU4zLlCckTKBlyiGFygQVsUyQQmUaVhHjHR1UQQFdWEgVFuJqtellQlAQk5nJZGSwaWnDp6NzEAyDlZRI66zQ168bWz5JEiUnszk5huxsJiDAmnEWDl0RjweQQk0ghQILQAqVCVKoTA5d+b34ovMHHxh72nz0keb++wf9FKJInjlDSYu+VFQgU3c7guDmzmUyMpiMjFGZcdHqFGrS1iZNrqsoLaVMPdq8vITly5mcnBvMY3HngRQqE1TEMkEKlcnFxYUfGOCOHKELC6mCAvLMGdOgfVGh4JKTmYwMJjOTDw+3bzmtptFg+fnGqW41GmPLrUolZmSwOTmGpUsZDw9Zbx6HrojHA0ihJpBCgQUghcoEKVQmh678fHy8Tdv332/46CPNDV+GabXGaRgLCgZPwyhOmsQmJIhubmxiov6RR6xb+lx+CjXp7sYOHqRzcxUFBdTAgPFCx9nZPKe/m9udeZUMKVQmqIhlghRqNaK5mSoocCouxgoKsEH/xXxIiDQagk1OFh12VJ401e2+fXRxsXn9LXd3cdkyJjvbkJXFqlSj855x6Ip4PIAUagIpFFgAUqhMkEJlcujK76c/dfv+e1ra3rix/9lnb/+vRDQ0SHfrqaNHsUFvG9HNTb9mDZORwSUniwrFyMswiinUZGAAKyykcnMVBw7Q3d2m9c3RwoVMTg6zfDkzefIdNbkupFCZoCKWCVKoRTCdjiopkTrcEhcumJ4XXV3Z1FQmI4PNzOSDg+1YQpkuXZKGS9AnTpinuvX3F7Kzmexsw8KFLEWN8nd06Ip4PIAUagIpFFgAUqhMkEJlcujKr6mJ2LTJ+dAh+v77De+8o3VxseDcixkMTn/604GPO75Aj3ki9fNo8wx0ASEkKpXsggVsRgaTns5HRt72OGORQk04Dh07Ru3bp8jNpVtbjWOQMAzFxXHZ2YbsbCYs7E4490IKlQkqYpkghd6eIJA1NfThw1Rh4ZAxDjjORUejZcu4rCxtTIx1PUrGA1FE1dXkvn30/v2Kc+fMIzVCQ6Wx+oa5c7mxm0TJoSvi8QBSqAmkUGABSKEyQQqVaSJXfrV/L0nbfK+0nYXy9969hS4uxrq7TS8QJk9m0tPZjAw2Le1mK6ePaQo1udkVUkgIn5PDZGcb4uI4B1xdzwhSqExQEcsEKfRm8PZ2Y/IsKsK7ukzPC76+0q06Nj1d8PZ23IqYZVFpKZWbq9i/n7561XynT5rqNieHCQ21xb/VRK6IRwWkUBNIocACkEJlctzKb5yYyJXfxx/Sz21yMz2srVX7eLJkdbXxquvECWSaLAjHuehoNj2dSU/nEhJEmjbtZZsUOtjFi4Q0Q+PghdH9/ITly5nly5mUFMebzQhSqExQEcsEKXQwrL+fOnqUOnyYLioizp83PS8qFFxSEpOezmZmcpGRg5dXcbiKWKvF8vPp3Fw6L4/u7bX/qIeJXBGPCkihJpBCgQUghcrkcJXfeDORK79jx6i773Y3Pbx2rXNwcyKm0VAlJVIiJS5eND0vqlTsggVsejqblsZFRlI0beMUatLZie/fT+fm0kVFlMFgns0oI4PJzmaWLJE7baPNQAqVCSpimSCFIp4na2rooiLq8GGqogIxjPkr4eFMRgabkcEuWHCzeYYcpSJua8MPHKD37x8y25Cbm5iVxeTkMFlZjKurfd4DE7kiHhWQQk0ghQILQAqVyVEqv3Frgld+n3+uzM2lnZzQxo39MTHczV5GNDdThYX04cNUcTHW12d6nvfxzY3ccHV6SvIj3pNjvW+2+1jT6bDCQuN9fbXaeGlFECgpiV2+nMnOZqZOHdenaEihMkFFLJOsFCoI9MGDeFcXs3Sp4OMz2kUbW8SVK9Thw9Thw8MHI3h5sWlpbHo6k5YmBATc9jjjvCKurSWlG3bV1ebFmf39heXLjbMNDerdYh8TvCKWD1KoCaRQYAFIoTKN88pv/IPKzzIcR546RRcVUUVFVGXl0+zbW9Cvpa/UTl8+bfEUNi2NXbhQdHGxS+l4HpWVUdL1VnOzefhoZCS/bJkhO5uJjR2Pw0chhcoEFbFMclKoy69/rdy5U9pWV1ePJLPZF6ZW0yUl1JEjVFERcemS6Xljh9u0NDY9nZs9G1lyphiHFTHHoaNHqf376f376StXBp8MOeneXGzsGM42ZCmoiGWCFGoCKRRYAFKoTOOw8nMsUPlZTejV+oVMMz18Gb38EvoTQgiRJDt3LpuayqamcvPni3a6zX7uHHHggGLfPrqqynz739dXWLqUWbaMSUsbtZXu5IMUKhNUxDJZnUKx/n6vqVNND3WbNw88+eSoFm10YAMDZFkZXVxMFRWRZ84g04ByDONmzZLaPLkFC0Sl0rrjj5+KuKcHKyigDxygCwronh5jyiRJtGABK42cnzJlPP6bQEUsE6RQE0edpRoAAMDI4e5DGjyV92cZ8LNUcTF+7RpVUUFVVKB33hFVKjYpiU1JYVNTuehoi5oXZIqM5CMj+zds6G9vNw+Fun4d37FDuWOHUqkU09LYZcuYpUsZP787avVRAGxm2D0m0c3tZq+0A44jq6rokhKqqIg8fhwbPNQzOJhNTWXT0tiUFMHbbkMJTKjjx4nGRjY5mZ82zbojXLhAHDhAHzxIl5VRpknlXF3FzExm+XJm8WJm0qTxctMNgDEFbaHAAtAWKtP4uQXroOAWrBz70z989OwLCKEctO+TrWrqweUIIeL8ebq4mDpyhDp6dPAgUtHTk01OZhYuZFNS+PBw25e2vx8rLKQOHqQPHqQ7O81rEsTGcsuXM0uWMFFR9umiBm2hMkFFLJOcHrnKf/3LZeNGhBCTk6P5+GN79X0wEgSytpYqLqZKSqijRzGt1vQV0dOTWbRICp9Wh72bkVMRq/7xD+c//Una7snN5ebPH+GOPI+OH6cOHqQPHKAbGsx9boOChKVLmeXLx8WAzxGCilgmaAs1gRQKLAApVCZIoTLJqvx4XvXxx+Tx49zcuQP//d/IUSr80cLz3pMna5GLGnkGoysDG57uf/75YS8gT52SEilZUYEN+iULPj7sokXSBz9jho0LLgiospI8eFBx4AA9ePVRf39hyRJmyRJb99eFFCoTVMQyyZwjF9NosL4+ITBwdEs1ckRDA1VcTBUX00ePYmq16XnRyYlNTGRTUti0NC4qauz6YsipiL0HTemkX7tW+847t359Tw92+DB98CCdn2+ejA3Hh9xNs6IY9gUpVCZIoSaQQoEFIIXKBClUJjmVn+rdd51fe03aHtiwQTcsg00Abo8+Su/fL233ffUVk5Fxs1diej1ZVkaXlFAlJWR1tXklUoSEgAB20SI2JYVZuFAIDh7zQg/V3EwcOEAfOECXlVGmLnsKhbhoEbt0KbNkCRMcPOb9dSGFygQVsUyOuFIL0dhIHT1KHT1KlZTg166Znhdpmps/n5WaPefOtc3NQTkVsduqVXRBgbQ9sH697od20WHq6ohDh+hDh+jjx819blUqMT2dXbaMWbKE8fV14JEFkEJlghRqAikUWABSqEyQQmWSU/m5PfwwfeiQtM0sXtz3w0SREwd+/brLX/9KXb+uzc42PPjgCPfCtFrp2pEqKSHPnjXPFIIQHxzMLVzILlzIJifzU6aMTalvTKORWhiovDxzf12EUGQkt3Qpu2QJM38+SxC3OID1IIXKBBWxTPZNoVRZGVVYyIeFGe6779bNlcbkWVpKlZYOTp6IJLk5c6Q7WVxi4s1W9bwpUcQ7OwVvb2Rtj3wXnudxfMCq3anCQveHHkIIsampmvffFyZPNn3JYMBKS6lDh+iDB6nLl81nn+BgYfFiZulSJiWFVSgc6d7BzUAKlQlSqAmkUGABSKEyQQqVSU7l5/zCC6qPPpK29Y8+qv3rX0e1aI7hFpXfSGDd3VIipUtKiLo6NKj6EIKC2ORkduFCdsECfvr0USrv7QkCOnWKPHiQPnSIPnPGPL/upEliejqzeDGTlcV6e49mswOkUDkwnc6zpaXX15ebSFdao8uOKZTOz3dbvVraHvjlL3UvvTTsBUR9PXXsmBQ+hyRPguCiotjkZHbRInbBAtHV1boCEA0NLn/4A1VczKakaP/8Zz401NIjuDz7rPKTTxBCuhdeGHj6aSvKgA0M4O3tfHAwIkmE0JUreEEBnZdHHzlC9febF0CeP59dsoRZupSNjHS8Pre3BilUJkihJpBCgQUghcoEKVQmOZUfptE4P/+8cudOw6pV2ldeET09R71445/MFDoY3tVFHTtGlpZSpaVkXd3gNlLB359duJBNSmKTkviwMKubLCzV1oZLveAGXw7iOJozh8vKYhYvZubOHYUFSCdyCiXPnnV6+23EMMzKlfof0sjIEfX1HgsXStt9O3Ywy5aNdgEnBDumUJenn1Z++aXpYWdHB+J58uxZqqyMOnaMLCvDOzvNryYILjraeHMqKWlUpuR1ffJJxTffSNuG++7TbNtm0e5Uebn7XXeZHqpragR/fyuKwTCorIzKz6fz8+m6OnOzp4eHmJnJLFnCZGYyHh53QrPnDUEKlQlSqAms1AIAmBBEV1ftli3aLVvsXZA7hODlZbjrLsNddyGEMLWaKiujSkupo0fJ2lq8rU2xZ49izx6EkODpySUmsklJbGIiN2eO1HowRvz9hbVr9WvX6hkGO3qUzM+nDx2im5qIU6fIU6fIt9928vISMjPZrCwmPZ318nLgcVn2IQiT0tOlTfrgQW7mTC4+3qIDqD780LSt/PxzSKEOZ3Bm40NC3Favpo4fxzQa8yuk5LlwIZucfMPkifX2KnftQgaD4aGHBndnHSFs0H1wzPJ74lh395CHPT3IkhTa0oJLyfPIEUqnM99cmz2bW7x4bAcCgMGw/n5EEKJCYe+CALkghQIAAJBF9PRkcnKYnByEENbTQ5WVUUePUmVl5OnTuFpN5+bSubkIIdHJiZs/35hI588XnZzGqDw0Laans+np7Kuv6i5dIvLyqLw8urSU6urCd+9W7N6twHEUE8NlZDBZWey8eexYRuM7x5BmLoTI6mpLU+jgaa7sBevpIZqa+PBw0cXl9q8eAx0deEsLPmsW71hDBLHeXqqiAtPrBU9PXK1GCBGNjURjI5JmGJo7l01O5pKS2ISEW/1iWdbtiSeooiKEkPOrr3Y1NIiTJllUDMPKlfSBA8btu++29Kdgf2iKRwgxmZl8WNjtv6MBO3aMPHyYzs+nz583R0w3NzE1lVm8mM3MZPz94ZaW7Ti/8orqvfcQQv3PPtu/caO9iwNkgR65wALQI1cm6JErE3QEkmkUe+SOBKbTkSdOUGVlVFkZWVmJDX7nkyQXFcXGx3MJCWxCghAQMNaF0euxkhIqL4/Oz6cuXRp2NclmZDCZmUxQ0O2vJu3YIxdvbXV+4w2ss5NNTR1Yv97W314UvX19TY968vK4OXMsOgBZXT1p8WJpW7N168inyDKhjh1Tbd2KENL/7Ge3mOT5pruXlrrfe6+03ZOfz8XEWHoExfffK778EikU/U8/zcXGWrr7//6v4qmnjEMiq6vVAQHWpBeb9cglmpvJ8nKqooIqLyeG9roXnZ25hAQ2KYldsICLixthqxRZWzspLc30sO+LL6RbVxahjh8nKyu5efPYhARL90UIYWq1W26uQNPau+66xcRI9fVEYSFdUEAdO0YNDAxp9szKYrOymISEiXv3yo4VMXn69KTMTNPD7hMn+KlTbV8MmaBHrgmkUGABSKEyQQqVCVKoTDZOoUOwLFlVRR0/Th07Rh0/PqxrnBAYyCYkcAkJbHw8N3v2mHbcRQhdvEgUFFAFBXRJiXkEKUIoLIzPyGDS09nkZNbJ6caVox1T6OC1djTbthnuu8+Kg2A6nahSWbcYI9HU5PT225hGY1i92jBofN3I4R0dHnV1fcHBrOXXjlh3t9egxit1VZWli14O/gVaMaqQOH/eIyXF9LCrpcXSPoE+Pt6m7aefHnjhBWveSGOXQjGGIWpqqMpKsrycOn58yPRCCAl+fmxCApeYyCYkcNHRVvyT4teve86ebXrYs38/N2/eKJTbQjeriHt6sCNH6MJCqrCQbm01/4N4eIgpKUxmJjR7IoQQvX+/26OPIoR0f/qT7e+FmeYolvQcOMDFxdm4DPJBCjWZqHdyAAAA2BJFcfHxXHz8wP/7f0gUiYYGqqKCLC+nTpwgGhvx1lbFN99I846ITk7c3Lnc/PlsXBw3b57g5zfqZZk+nX/iCf6JJ/QMg8rLKanRo7aWrK8n6utVH32komk0fz6bns6mpTFz5nDjZKyXKUEhhMjKSktTKKbXuz71FL13L0Kob+dO5odmyZHjZ87UfPCBpXsNJvj4oIgIoacHWX47mGxsHPKwtpaxMIUObs2zonswefr04Id4c/NIunTeDNfchtAoTNgjE97SQp04QZ44QVVWEjU1mGkdXoQQjvPh4WxiIhsfzyUlyV+NSfD11b75pssf/4gQGtiwwS4RdBiGQSdOUEVF1JEj9KlTpOldSRAoLo7NzGTT05m5c8fLGcDuMK1WiqAIIeeXXmKTkmwcArnERHbRIqqkBCHEpqdzUVG2/O5g1EFbKLAAtIXKBG2hMkFbqEz2bAu9OVytJisqpFBKVlVhev3grwpBQey8edz8+VxcHBcTIyqVY1SMa9fwwkK6sJAqKqK6uswtIZMmiYsWMdJA06lTeXu2hT72GL1vn7St+fRTS8fFqT75xPnZZ00POzs6RrNwI2Z1RYz19HgNWpnDiglO6b173R5/XNru/fprdlDD5kgQDQ0eycmmh12trSJNW3SE//F5bQP6u7Rd9ZNNgR9Ys1KIzLZQbGCArK4mT5yQwuewBk/R2ZmLjWUTE7mEBHb+fNHd3brvcis8jwQBUdToH3lknJ1dTp8WDxwQioqoY8eG9IYIDhbS05nMTDYlhXF3d6SBu7ZBNDZ6LFhgeqj54APDT35i4zJg3d2K//1fRFGGBx6w1+humaAt1ASTulmsAAAgAElEQVRSKLAApFCZIIXKBClUpvGZQodgWVLqE1hZSZ44QVy+POSrFMXNns3Nm8fGxnKxsXxoKBqDRgpRRGfOkIcPU0eO0GVlpF5vvkidNo3PzBQXLBhYtMiaZUhVW7Y4v/oqk5ExsH49+8N8syOHt7c7vfEGfv06m5U1sG6dpbs7vfGG06BlcjuvXbOuX65McipiqqJCtXUr4vmBn//c0gwpKf63uvqwNj7bNfFuay716AMHlNu3iyrVwIYNVrTDuD30UF1hZyMKWYRKnJ/7ef9vfmNFGSxOoRxHnj9PnjxJSrNF19UNaQfGMH7mTG7+fHbePC4+nouIuMX/lMGA/fGPzjt2KHNymJdf1k2f7khXU62teHExLTV7Xr9u/qd2dRUXLmTT0ti0NCY01JF+IjvgOPdVq6gjR6RHVvSKBwhS6CCQQoEFIIXKBClUJkihMjlACh0K7+ggKyvJkyepykry1Kkha0JI7TYxMVxsLDd3Lhcby0+fPuoF0OuxsjLyyBH68GHqzBnSVGFiGIqI4BYtYlNT2QUL2JE0m1BlZe4rV5oedra2Igtb0mQiz541LbWiX7tW+847tvzuJnasiD/5RPnss8bGk48+0tx/v63PJKb1KpnsbM3Wrda15Nw+hYoiceGCMXOeOkWePj2sf4Ho5sbNmyd1MWDj4sQRX/W++67qtdecpe2cHOaLL/qsKL8tdXTgJSWU9HHhgjldUxSKi5O63LNz59p0niHq2DHFnj2Cj8/Ak0864rLVeFtb11/3MDohcH0WdIi1DqRQE0ihwAKQQmWCFCoTpFCZHC6FDiEIRF0ddfIkWVlJVlWR588jlh38dXHSJC42lo2N5efM4aKjR33uxK4ufM8eRWGhsqEBXb5svqIlCBQTw6WksIsWMYmJ3M2mNVLu2OEyqO1LffKkEBw8uiW8LaKujt6/XwgONtxzz1g0I4+EHSvihx92O3TImPyzs5nt2+0TorD+fjnLFN0ghfI80dRE1tQYP06fxvqG/GiiQsHHxLDS/Zq5c/mZMxGGDT/uCPzqVy67dpm7xHd0dN7ixfaiVmNHj1KlpXRxMVVXN+RNHhHBT5/Od3aSkyeLv/61JjbW1ksHkWfOTPphbmdmyZK+L7+0cQFEEX3wgaqkhPL3F/74x34fH4s7dGze7Pz3v6sQQitXGrZt01ga4DGGUb39NllTw0dE9P/ud6Kzs6UFuANACjWB2YkAAAA4AhznIyP5yEi0Zg1CCDMYiNOnqaoqsqqKrKoiGhqwnh7q8GHq8GHp5aK7OxcVxUVHSx98aKjMqXePfKt74QVj28UXH1zv41TFxXRxMdXWhkttTlu2qCgKxcayycncggVsYiLr4mKOCmxy8tvot79Df8lGuU/HHJoXFCSnMFYQBPTSl3Fbty5ctox5Nrx/9mz7r95pY0ql+c8xaZLdJju1PoKKYvvvPjr4RbdPtPdd/8+XYgeI6mqypoY8exYbNlaZJLmwMClzcnFxXETEqIzDzMpiTSn08cf1t36xLXV3Y+XlxjbPc+fIwbNQTZvGL1rESh96PTZ/vvES/7vvJl261OXsbFlLjCiigwfpxkYiNZWNjrb4P0haK1VCHzqE9fWJbjadoerf/1a89JIx+PX2Yp98orn164e5fh2XIihC6LvvFIWFhiVLmFvvMozqb39z+tvfEEIoPx8xjO711y3aXcJxCMPsdRsNjCZIoQAAAGwB7+hQbtuGabWGhx/moqNlHk1UKLj587n586WHmFZL1tSQVVVkdTVZU0NcuID19lKlpVRpqfH1SiU/axYXHc1FRfGzZ3MREaKrq0Xf8eu/dSBkbL3c9/cr/yiZunq1ASHU1EQUF1PFxVRpKdXVhVdUUBUV1LvvqkgSxcRwCxawyclsUhJ7riP8d+gvCKFclJ1bk93KdlraIbe/H/vkE2VLC7F8OZOZadnFH0Jo927F1q0qhNCBAzTDYF991WvpERzdH//Y39ODFxdTaWns737nSP16sO5u8uzZy58Ux+x9ByGETqPHn/rn5+hX5ldIsTMmhp8zh4uJGaN5vO691yCKKD+fDg/nfv5za1Joayv+6acqgwGtXasPD5fVHn79Ol5WRh07RpWWknV1Q5JnUJCwaBG7aBGzcCE7eBHg778fsrJOUxMRE2NZkvzzn53eecd4E+Gbb3oXLWJv/fph+BkzBj+09BQkwdVqrLOTDwmxYlx3ZaX5ZsS33yosTaEGw5Am9MFj5keIrKkxbRMXL1q6O0LoL39xeustJ4TQK6/ofvEL6Fnm2KBHLrAA9MiVCXrkygQ9cmWyZ49cQXB/6CFTU0B3ZaX8hR9uAdPpyLNniZoa8vRp8vRpsq4OMUNjG4bxwcH87NlcZCQ/ezY3axY/ffqt764/7lO+F62Qth8Nyv/rqTnDXiCK6Px54uhR6uhR6tgxqqPDfI1IEMjfX2hpMT9z8qQ6ONiy5rj161137zZeRn/9dW9KimVXwKaudJJr1zrtMTmR/Svivj7MzW18T3/K88SFC2RtLXnmDHH2LFlbi7e2IoTeQM8+h8xtR9roeGLuLC4mhouO5mfPtnTxUttjGGz1arfiYmMQqq1VW9ojtKUFl/65ysqoxsYh/60BAUJyMrtwIbtoETtt2o3fXZcuEfHxHoMeWtwWOnjF1zVr9H//u9ai3ZEoOr/+uurvf2cyMgY2bmSTkizbHSHl9u0uzzyDEGIyMjSffWbp0OJ/P9/0y22J0vZ9U45vq5xx69f/2JNPun7zjQIhlJrKbt/eZ+kv0On1141toQjpn3hC++abFu1eW0umpU0yPbTiLDoeQI9cE2gLBQAAMOaI1tbBvdGokhL+4YetORDLjqRvoejszCYksAkJxscMQ9bVURUV9Hff4Vev4p2dWF8fcfkycfkynZtr3EWp5CMiuFmz+LAwPiKCDwvjg4IGD597auWFvd8Zt3+1+gpCw1MohqHISD4ykn/iCT1CqL6eOHaMkkJpezs+OIKqVOJbbzknJLCJiWxoKD/CMXqmCIoQOnSItjSFpqUxphR6990GqyPoyP4C49e4i6CCQFy+TJw7R9TVkefPE3V1RH09xgxv6xa8vDydndCgSaP783MtHd1ZWUm+/bZTXh797LP9Gzfa+p5yfT1hiqAIofJy8q67btOkz/OotpYsLycrKqjycqq1dci7dsYMPimJXbCATU7mpky5/X2NadP4HTv6du50wXHxF7/QWJqgEEJZWUx+vrEPg7e35W8kDNM9/7zu+ect3lEiCFIERQjRhYWKXbv0Fs6V/TPu4170n1K0cDJqf/XyJoSqLS3Chx9q1qxhBwaItLR+lcri38C1J3/3Uu5D/zqftDqk/OWn/L0s3f3akDfA9eu4I6ZQYAIpFAAAwJgTfHwGPxzWM20k8OvXXTZsoA8dYtPTta+/zg9aOvL2aJoPDXV++WXjcuepqdq33iKamojaWvLsWfLcOaKpCdPrpSGmpp1EZ2c+NJSPiOBCQ/mIiIXPzr8y660rp7QzF0/GH3/wtt8zLIwPC+Mfe0yPELpwgTh6lPr+e0V5OanVYgMD2K5dil27FAghT08xPp5NTGQTE7k5cziFYkQXdjNmWNyWuGgRu2NH33/+owgO5q3ryfbtt4p161wRQj/9qf7NN7W2b0ptacE//1zF8+ixx/T2Wibk8mXCyUm0Yp0eI44jmpuJhgaivp6sqyPq6oi6umFz2CKEEEnyISGc1EofFcXNni34+a1ksNwHWr4tC0IIfb7lKoZZ1qVbFNHy5cZ2pDfecIqJ4RYvtrhftxwBAUP+ZDNm3Ph3qNFgJ06QFRXU8eNUZSWp1ZqjNoah8HB+9mwuK4tJSWEnT7b4r7BsGfPAAwzP8wMD1oyL3rhxQEqhmZnM+vU279Y0tAcBZnm/KmHa1OfQi9I2s2SJFdNz4TjKzGRJUjQYrLmb89a7k/513h8htKsxEfurfssWyxqT4+PNt95SU9noaOjb6NgmSo9cnkfvv686dcp5+nT9b36jc3UdZ7dCHQT0yJUJeuTKBD1yZbLvHLn0wYNua9YghPqfe86KlRKVv3v23X/6laGkKHTmt8srxX99YNHu1LFjtXe/8Tf0GwyJv0F/i/z+BTYx0fRVjGGI8+eJ2lry/Hni/Hmivp5oaUE/qh9FpVIMC2OnTeNnzuRDQviQEH7GDHHSJGSJa9fw48epsjLy+HHqzBly8NqNFIWio42LaMTHD2/eOX2afO01p4ICeu1a/Ztvam3cIMkwKDDQ3B3xX//qW77c4gzT1YU3NHgEBvYFB1vWkIsQGhjApkwxt53U13d5eNi0Kud5tH6969dfKxBCv/99/0hGlmJqNdnURDQ0EE1NRGMjUV9PNDcPm9sZIYQIgp86lY+M5MLC+MhIPjycCwm52UI+DONMEP0EYfHP3teHzZxp/gW+9JLul7+0dWVkupGxebPuySeN310UUVMTIS3JVF5Onj9PDr6EVCjE2FguIYFLSGBdXMT77nOXni8s7ImKsiZJyqyIBQH19GCenva5jHR+4YWGj461osAUVMxUlVi6XCfGMM6//a1y505myRLdpk18ZKQVZZBTEa9Z43bwoPGNvXgxs3OnxUG4owPftUtBkmj1ar2NzwCjBXrkmkyUFLptm+r5543Tgq1dq3/nHQu78gOEEKRQ2SCFygQpVCY5KZTn0SuvOG/dqrrrLub553UhIbY+yX+c+v1z5x6Xtp8K/s+rJ5Mt2r27rClspTl2NuyrmBR/q/VFMZ2OaGggzp8n6+ulBiviyhUk3KDtRfDyMiVSYcYMfto0furUEc470t+PnThBlpdTx49TJ04MafZBCPn4CPPmcfPmsfHxXGwsZ0UHwlHU1YVHRJiXN3zrLe1Pf2rZ/DQ1NWRWljGxf/ih5oEHLPtHrqggc3LMgX/Xrr6sLJs25eXn06tXm2c0PXdOPbhFFFOriUuXiIsXpc/4hQtEUxOuVt/gQCTJBwfz4eF8eDgXEcGHh/NhYSMf1Xn79UJvbvVqN1OH0ry8njlz7DZPslqNV1aS0rpLJ09Svb3D3/nx8VxiIhsfz82Zw5ry+M9+5vrdd8Zf1MqVhs8+s2xyHYl9K+KrV/F9+2g/PzEnx2DFLK9//rPT228bp0eyYmDtqJBTEb//vurll41X4xs29D///ES8pIQUajJReuSWlZl/0u3blZBCAQDAIjt3KqUZVr//njYY0Jdf2nqtxVI63bT94ZW7X0WWrVV4mokY8lAfloJu1RwnOjtzsbFcbKzpUgsbGCAaG51aWrjaWqKhgbhwgWhqwvr68K4uvKuLKi8fvLvg6SlMn85PncpPnSpMmyZFU8Hff9i0lk5OYmoqm5rKIoR4HtXXkydOkBUV5MmTVEMD0dGB799P799PI4QIAoWFSSXiYmO5qCiepm0aSr28hGXLmAMHTO0YFjdmfvKJedbW3bsVlqbQwZOdIoRGMg5wdOl0Q5ISv+s7p75qU+zEem8857A4aRIfEsJJ9ylCQvjQUH7atJu1c461LVu0772n6urCH3xQb+MIOjCAnTlDVlVJsZO8eHFIAiNJFB4uTXrNJiRwN+twzrLYDbcdxZUreFyc8VbOgw/SW7dalqI5DpkiKEJo926FHXoFy/PUUwMKhXj8OBUby61b52CFB6NuoqTQmBjOdP9s1SpoSAEAAMvUVZlTx6FDVl5D19SQvb1YUhJrRW/SWUt99/4wlcaaNRavEhEWNuS61opVIkSViouO5pOS+getzYh3dBCNjURTk/Hj4kX80iVMr8fValytJisrhxyCpvmAACEoSAgK4oODhaAgPjBQCAwUgoNFhYIgUGQkFxnJPfooQgj19WGVlVRlJXniBHnyJNXdjZ07R547R+7ciRBCFIUiI7m5c42hNDycs0EH3W3bNF9+qejpwe+/3xAcbPEvUOb6fv7+wnvvaX/1KxeE0JtvakNDxzaFYno93tqKX7lCtLRIn++50PkEype++hO0Z9affoqhITcCRFdXfvp0fto0Yfp0fvp0fuZMPjRU8LJ0BpYx5OsrvPqq7vavGw1S7KyuNn7U1xPDOskFBAhxcey8edy8edycOZyT0+3vqqxapZduykjbY1HsMbVvn7nFe/duxV/+orWog8OwyagcccFMgkDr1unXrXO8vx0YCxOlRy7DoM2bnS9dUnl6GjZt0nl6wpxa1oAeuTJBj1yZoEeuTHJ65B7+xb4H96yVtv8L7dzSscTSI/zhDy6ffaZECGVksP/8Z99ILjoHMxiw115zamwk/P2FTZt0VowIys+nP/1UiWFo3Tp9RoaVnTmdnZ11uttcx+Pt7URzM37pEtHcTFy6JG3g16/fYhfBx0cIDBQmTxYCAgRfXyEgwPiMr6/g5SUNnKuqkqZPIk+fJvv7h1yQKhRiVBQfFSWth8rNmsVbMX3lWKurIxYtMnY22769Lzvbpv1pbwhXq/H2dry1FW9vx9va8KtX8fZ24upVvL0d6+7+8es1yPV7dJcLplvuV4mCA4yt3FLynDHDNoFTTo/cMaXRYOfOkTU1N42drq5iTAwXF8fNm8fGxXH+/tZciZ07R1RXU7GxbESEldeZdqyI//1vxS9/ae6r39bWSVrYGGTq0ZqSwn76aZ9dBkZCRSwT9Mg1mSgpVGL3ZcocHaRQmSCFygSVn0xyUqjzK698817Xt+ieGejCH9CfuY4Gi3bv7MQjI82jCj/+WHPvvQ75dxxJCr0hrL/f2LDW0oK3tBCtrfjly0RrK97ejrhb9Y0UaVr08+P9/UVvb8HXV/D25j28WlnfWnXAqSu+ZU2Ti89PNjBDOvoSBJo5k4+K4qRcGh3Ne3mNi3uvGg125Yrn5Ml9np4Wd+i1mCji3d1YRwfe1YW3t+NdXVhHh7SBd3bi165hHR0/XhBlCJIU/P35oCBhyhTz5+BgITBQtFOXWjSeUujly8TZs8TZs+TZs+SZM0RzMzGsUK6uYnQ0N2eO8WPmzJEuSjSm7FgRMwx66inj0Nb33tOsXm3NOfDyZeLaNXzwcFkbg4pYJkihJlb2yOV5/t133+3o6AgPD3/88cdHtUgAAADGHf1DDz38XsrD6EuEUP/GjZYOKRu2qsd4uBi1MdHJSZqQZvgXeB5vb5e6feLXr+NXr+LXruFtbfi1a3h7O6bXYwyDXbmCX7kyeKcIhCIQul96QBCMh5dW4akWPdoZz8sarw7OQ13v2V3vceFrjxPIsxt5EN7u/mHOUyIVU+e4REZy4eH2aSx1dRVTUlBPj2Dl3WBBwPr68L4+TKvFNBpMq8V6e7Hubry7G+vuxnt6MLUa7+kxPfPjWY5/TFQqBX9/YfJkIShI8PMTAgIEf3/ez08IChJ8fJClbVV3Lo0Gq68nzp0jpeRZW0sOm1IIIeTuLkZFcTExxtg5YwZv++V8xjOaRp99puno0Lm6ikqllf+AU6bwth8UDcBYsPL0Wl5e7uPjs3Hjxs2bN7e2tgZaOFU0AAAAx8JHRKirquiiIn7qVHbhQkt39/QU/vu/Bz76SIUQysxkli2zf2/M8YIghMBAITAQDVo5xgTr7jaH0s5OvKMD7+rCpI3OTqyzE2MYxPN093VPdN0ToZCbfZdOhDoROooQQhrkqkUuOsqZdXJDbi60p7PKW+Xs74JThOjqKuK46OqKCML02fjMD0R3d9NdBFGpRErlDb+hmcFgXNhQELC+PuTmRul0RE8PJk04rNdjej3W348YBtdoEMdhfX0Yw6D+fqy/H2NZrLfXmDk1GsyKzjg0LXh7Cz4+xr7NkycL3t6Ct7fg5yd4ewu+vqKn5+0PMvHodFh9PXH+PFlXR5w7RzQ0kFeuDA+UGIamTuWjovjZs7nZs7moKN6K0cITkF0mtgVgHLIyhdbV1UVERCCEQkND6+rqpBTa09Mj9VNSKpXEeB00jcN9ORkwDBu3f1mHgGEYjuPwO7QajuPwC5SDIAhZ/8VTprCPPooQsm7/N97Qr13LajRYXBxHko56Krb1adDbG3l7C7Nn3+y6FdNo8OvXsc5OTK3Gurvx3l6spwfr7sZ6ekwbqLsX7+nGBGNCcEUaV6RBLEK9CPUidOUmhx4zLrKPIKpUoqur6OoquruLnp6ih4fo4SF4eEgb0jOCh4fo5SW6ud3iOI74LpTegaPbI7e9HW9owJuaiMZGvKFBWpYI//F3cHMTw8P5WbP4qCg+KoqfNYv/0errDnByhopYJqiIZbpFRTzRQoqVKVSn03l7eyOEvL29TSNkPvzwwz179iCEvvrqqxkzZoxWEUeXu7u7vYvg2FQqlb2L4PDgdyiTs7OzvYvg2Ow47CTZsjU+xynlbVv/bMnDA02ZMqJX6vVIq0V9fWJPb3uT7nKt9mqdpqupp6dFq7nW78RrSMS5oiGfVRTnrdA40Zwr0lAUIklEUQjv6zH3dB0YQPrbTXepUCAnJ4QQwnFkqoLd3IxTfCqVSKVCTk5IoUBubogk0aRJiKaRs7P5STc35Opq/OzhgdzcMIKYeH26zeRUIr29qLER1dej+npUV2fc0NxoxRA3NxQZiaKi0KxZKCoKRUai4GAMIfLOWF4BKmKZoCKW6YYV8USbucbK2Yk+//zzyMjIpKSkr776ytvbOzMzc/BXYXaiOxXMTiQTzE4kE0yKIJOc2YmAxOrZicYzjkOXLxMNDURDA9HYKH0m1eobBz1PT2H6dOPssNOm8TNmCFOn8n5+I+1kCBWxTCOcnYjjUGsr0dyMNzcbp2q+fJlobiZu9mf19RVCQviZM/mZM/nISD40lAsOvjM7jkJFLBNUxDLB7EQmVt7QCgsLu3jxYlJS0sWLF5PvjJvbAAAAwIREkmjGDH7GDH7ZMvOTajVuyqUXL0oroRIDA5hajavVeGXlkOsHmhaDgoSgICEwkA8OluaR5YOChMBAgabtP5vrHUynw1pa8NZW4upVvLUVb2khrl7Fm5vx1lbiZlMvOzmJUtqcOZMPDTVu/KhvLQAAjC0rU2hiYmJFRcVrr702ZcqUoKCg0S0TAAAAAOzL01NITBQSE4csqXLtGn7xInHpkjGUSh9qNcYw2IULxIULBELU4NdjGPL1FSZPFiZPFvz8hMmThZkzkZsb5euL+fkJPj7CBBsGZQ2GQR0deFubtL4M3t1NtbTgV68aA+ePJ6o1wTDk7y9MncpPnSp95qdNE6ZO5X1978xGTgCAY7EyhZIkuWHDhtEtCgAAAADGMz8/wc9PSEoaEk11OmkpGUJqlJMWnWlpIa5dw3keXbuGX7uGV1cP3sM4PxFJImn+Wh8fwctL9PQUvLxEHx/B01Pw9pYeCh4ed3IbHcOg7m5cmlhKrca6unC1GlerMbUal35v169javWPk/qQqE/Tor+/EBgoBAUJAQG8tCGFT2iIBgCMW3fCEHMAAAAA2IuzsxgRwUdEDB/qybJIWgm1rc24EmpHB97Robh6lW9txfv7MY5D7e14e/tt2kMnTRJdXQV3d9HdXXRzkz4L0rY0Ua5KJdK0OGmSqFCIKhVydRWUSuTkZLsAJoqotxfjeUyrxQwGNDCA9fdjOp1xfZmeHmlxU7yvz/iMRoN1d2NqNa7VjnSWJQ8P0ddX8PERgoIwT08uMJAPCOADAoTAQMHXV5iAC/ACABwdpFAAAAAAjD6KQsHBw9eQ9PKie3r6eJ7X6TApl3Z24h0dxuGmnZ1YRweuVuNdXZhajUsjG3t6sJ4e4orlK8q4uIgkiQhCdHERpfI4O4sIIZq+cUZVKkWFwvy8ICCNxpiQWRbpdMaoZ1oAVVrQtK/PuPSp1ZRK0dPT2BTs6SlI297egr+/8bOvr2hq1Rzh7EQAADDOQQoFAAAAgK05O4uhoXxo6K0my+3uxnp68N5erLcX6+szbRi3+/owrRbTarH+fkyvRxoNPjCADAZzs+APLY1YV9cY/zCDSBFXpRKdnIwLmrq6ClKbranxVmrO9fYWPTwET09RpYJICQCYcCCFAgAAAGA88vAQPTwsXtOlpwdjGGxgANNoMJ5HHGeMoxyHSe2ZUqfZH+/IMKi/3/w8jiM3N2M+NLWjIoQUClGpFBFCTk6IpkVXV5EgkLu7QBAIZpoFAIARghQKAAAAgDvHpEkiQpAGAQBgXIMp0gEAAAAAAAAA2A6kUAAAAAAAAAAAtgMpFAAAAAAAAACA7UAKBQAAAAAAAABgO5BCAQAAAAAAAADYDqRQAAAAAAAAAAC2AykUAAAAAAAAAIDtQAoFAAAAAAAAAGA7kEIBAAAAAAAAANgOpFAAAAAAAAAAALYDKRQAAAAAAAAAgO1ACgUAAAAAAAAAYDuQQgEAAAAAAAAA2A4miuKoH7S3t1cQhFE/rHxardbZ2RnDMHsXxFEpFAqDwWDvUjgwg8GA4zhFUfYuiKMiCALHcZZl7V0QR8XzPMMwKpXK3gVxYEqlUq/X27sUDkyr1To5OeE43AS3ElTEMjEMg2EYVMRWw3GcIAioiK12i4oYx3F3d3fbF8lexiSFjltpaWk7d+4MCAiwd0HABPXaa69NmTJl7dq19i4ImKDKysq2bt26fft2excETFwZGRk7duwIDAy0d0HABPX6668HBAQ8/vjj9i4ImKCOHz++ZcuWHTt22Lsg9gc3IwEAAAAAAAAA2A5p7wLY1MqVK52dne1dCjBxxcXFeXh42LsUYOLy9fVNT0+3dynAhAYVMbCv2NjYSZMm2bsUYOLy8fHJzMy0dynGhYnVIxcAAAAAAAAAgH1Bj1wAAAAAAAAAALYzUXrk8jz/7rvvdnR0hIeHw5B0YHu9vb3PPPOM1A/t97//PczMAWxs8+bNzzzzjFKphJMhsBfTmxDOh8DGBgYG3njjjf7+fi8vr2eeeYYgCDgNAlsa9g4cGBiAcyCaOCm0vLzcx8dn48aNmzdvbm1tnbB/b2AvbW1tWVlZ//Vf/2XvgoAJR6PRvPLKK3V1ddJDOBkC25TKpGcAAAYcSURBVBv2JoTzIbCxw4cPz549e9WqVf/zP/9z5MgRJycnOA0CWxr2DgwKCoJzIJo4PXLr6upCQkIQQqGhoaaKEACbaW9vP3PmzKZNm7Zv3w6DsYEtubi4bN68ec6cOdJDOBkC2xv2JoTzIbCx6dOnS/PBuLi4IDgNApsb9g6Ec6BkoqRQnU7n7e2NEPL29tbpdPYuDphwvLy8HnzwwRdffPHq1asVFRX2Lg6YQDAMo2maIAjpIZwMge0NexPC+RDYWEREhLe395EjR4qLi5OSkuA0CGxs2DsQzoGSiZJCnZ2du7q6EEKdnZ0wRzywvejo6NjYWIqikpKSmpub7V0cMHHByRDYHZwPgY2JovjPf/7z5MmTL7/8souLC5wGgY0NewfCOVAyUVJoWFjYxYsXEUIXL14MCwuzd3HAhLN9+/by8nJRFOvq6oKDg+1dHDBxwckQ2B2cD4GNlZSUEASxYcMGqT8knAaBjQ17B8I5UDJRZidKTEysqKh47bXXpkyZEhQUZO/igAln5cqVb7755u7du6dNm5aYmGjv4oCJC06GwO7gfAhs7MyZM1VVVZWVlQihe+65JzU1FU6DwJaGvQPhHCjBJvKgWAAAAAAAAAAANjZReuQCAAAAAAAAABgPIIUCAAAAAAAAALAdSKEAAAAAAAAAAGwHUigAAAAAAAAAANuBFAoAAGDc0ev1//jHPxBCu3btmj9/vpxDrVu3TqvVlpSU3HvvvaNUOqMvv/xy3759o3tMAAAAYCKAFAoAAGDcMaXQnJycPXv2WH2c0tLSgIAAaYm2Uffggw++//77PM+PxcEBAACAOxikUAAAAOPOk08+2dzc/MQTT9TU1GzYsKGsrOyee+5ZsWJFcHDwM88886tf/SosLGzZsmUGgwEh9N5774WGhoaHh//2t78VBGHwcTZv3vzUU09J2319fatWrYqIiHjggQc0Go0oii+++GJYWFh4ePiLL74oiuL+/fsff/xx6cXr1q37/vvvS0pKHnnkkRUrVjz33HM9PT0rVqyYOnVqSEhIXl4eQoiiqKSkpG+//damvxoAAADA8ZH2LgAAAAAw3LZt25KSkj799NOSkhLpmfz8/Lq6OpqmAwIC3n///S1btmRnZ+fl5Xl6en711VcnT54kCGLNmjWfffbZunXrpF1EUbxw4UJAQID08PDhww0NDdOnT09PT8/PzydJ8sCBA1VVVQihrKysxMREgiB+XJJvv/123759CxYs2LZtm6en56VLl/Ly8v7v//5v8eLFCKGYmJhjx47df//9tvilAAAAAHcKaAsFAADgAFJTUwMDA318fPz8/FavXo1hWFRUVHd3d15e3pUrV5YsWZKZmdnY2Njc3GzapaWlxdvb2/QwISFh5syZOI7HxcXp9fqioqJHHnnEycnJycnp0UcfPXLkyA2/b0JCQkpKCkmSqamppaWlzz77rJOT03vvvSd9NTw8XMqxAAAAABg5aAsFAADgAGiavuG2IAjr1q174YUXEEI6nU4UxZsdYfLkybc4/rCuvG1tbdKGq6urtBEVFVVdXf3111+//fbbCKFvvvnG4p8BAAAAAAghaAsFAAAwPnEcN5KXpaen79ixQ61WDwwMLFu2rLCw0PSloKCgzs7Om+2Ylpa2Y8eO/v5+nU73xRdfpKenK5XK6upqjuPa2toGH0eyadOmTZs2rV279h//+Ed+fr6UWuvq6mJjY636+QAAAICJC9pCAQAAjDuurq5eXl4PP/zw+vXrb/3KtLS0n/3sZ/Hx8QzDPPbYY3fddZfpSxiGzZgx4+rVq6ahoYOtWLGivLw8OjoaIbRmzZqcnByDwRAVFTVr1qxZs2Y98sgjw17/85//fNWqVYGBgUqlcsuWLTiOI4ROnz6dkJAg96cFAAAAJhjsFp2XAAAAAIdWWlq6f//+V199dSwOzrLsfffd9+23395wWiMAAAAA3Az0yAUAAHDHWrhwYVtbm1arHYuD7969e/369RBBAQAAAEtBWygAAAAAAAAAANuBtlAAAAAAAAAAALYDKRQAAAAAAAAAgO1ACgUAAAAAAAAAYDuQQgEAAAAAAAAA2M7/BxQFUjBzt6etAAAAAElFTkSuQmCC">
          <a:extLst>
            <a:ext uri="{FF2B5EF4-FFF2-40B4-BE49-F238E27FC236}">
              <a16:creationId xmlns:a16="http://schemas.microsoft.com/office/drawing/2014/main" id="{5B7692E2-8BB7-4FB6-8CD2-618993724824}"/>
            </a:ext>
          </a:extLst>
        </xdr:cNvPr>
        <xdr:cNvSpPr>
          <a:spLocks noChangeAspect="1" noChangeArrowheads="1"/>
        </xdr:cNvSpPr>
      </xdr:nvSpPr>
      <xdr:spPr bwMode="auto">
        <a:xfrm>
          <a:off x="3657600" y="4381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F26" sqref="F26"/>
    </sheetView>
  </sheetViews>
  <sheetFormatPr defaultRowHeight="15" x14ac:dyDescent="0.25"/>
  <cols>
    <col min="1" max="1" width="15" bestFit="1" customWidth="1"/>
  </cols>
  <sheetData>
    <row r="1" spans="1:5" x14ac:dyDescent="0.25">
      <c r="A1" t="s">
        <v>0</v>
      </c>
    </row>
    <row r="2" spans="1:5" x14ac:dyDescent="0.25">
      <c r="A2" t="s">
        <v>5</v>
      </c>
      <c r="B2" t="s">
        <v>1</v>
      </c>
      <c r="C2" t="s">
        <v>4</v>
      </c>
      <c r="D2" t="s">
        <v>2</v>
      </c>
      <c r="E2" t="s">
        <v>4</v>
      </c>
    </row>
    <row r="3" spans="1:5" x14ac:dyDescent="0.25">
      <c r="A3" t="s">
        <v>13</v>
      </c>
      <c r="B3">
        <v>30</v>
      </c>
      <c r="C3">
        <f>0.46875*100</f>
        <v>46.875</v>
      </c>
      <c r="D3">
        <v>28</v>
      </c>
      <c r="E3">
        <f>0.4375*100</f>
        <v>43.75</v>
      </c>
    </row>
    <row r="4" spans="1:5" x14ac:dyDescent="0.25">
      <c r="A4" t="s">
        <v>3</v>
      </c>
      <c r="B4">
        <v>23</v>
      </c>
      <c r="C4">
        <v>76.666666666666671</v>
      </c>
      <c r="D4">
        <v>17</v>
      </c>
      <c r="E4">
        <v>60.714285714285701</v>
      </c>
    </row>
    <row r="6" spans="1:5" x14ac:dyDescent="0.25">
      <c r="A6" s="1" t="s">
        <v>6</v>
      </c>
      <c r="B6" t="s">
        <v>1</v>
      </c>
      <c r="C6" t="s">
        <v>4</v>
      </c>
      <c r="D6" t="s">
        <v>2</v>
      </c>
      <c r="E6" t="s">
        <v>4</v>
      </c>
    </row>
    <row r="7" spans="1:5" x14ac:dyDescent="0.25">
      <c r="A7" t="s">
        <v>13</v>
      </c>
      <c r="B7">
        <v>60</v>
      </c>
      <c r="C7">
        <v>46.875</v>
      </c>
      <c r="D7">
        <v>53</v>
      </c>
      <c r="E7">
        <v>41.40625</v>
      </c>
    </row>
    <row r="8" spans="1:5" x14ac:dyDescent="0.25">
      <c r="A8" t="s">
        <v>3</v>
      </c>
      <c r="B8">
        <v>33</v>
      </c>
      <c r="C8">
        <v>55.000000000000007</v>
      </c>
      <c r="D8">
        <v>13</v>
      </c>
      <c r="E8">
        <v>24.528301886792452</v>
      </c>
    </row>
    <row r="10" spans="1:5" x14ac:dyDescent="0.25">
      <c r="A10" s="1" t="s">
        <v>7</v>
      </c>
      <c r="B10" t="s">
        <v>1</v>
      </c>
      <c r="C10" t="s">
        <v>4</v>
      </c>
      <c r="D10" t="s">
        <v>2</v>
      </c>
      <c r="E10" t="s">
        <v>4</v>
      </c>
    </row>
    <row r="11" spans="1:5" x14ac:dyDescent="0.25">
      <c r="A11" t="s">
        <v>13</v>
      </c>
      <c r="B11">
        <v>51</v>
      </c>
      <c r="C11">
        <f>0.3984375*100</f>
        <v>39.84375</v>
      </c>
      <c r="D11">
        <v>34</v>
      </c>
      <c r="E11">
        <f>0.265625*100</f>
        <v>26.5625</v>
      </c>
    </row>
    <row r="12" spans="1:5" x14ac:dyDescent="0.25">
      <c r="A12" t="s">
        <v>3</v>
      </c>
      <c r="B12">
        <v>35</v>
      </c>
      <c r="C12">
        <v>68.627450980392155</v>
      </c>
      <c r="D12">
        <v>10</v>
      </c>
      <c r="E12">
        <v>29.411764705882355</v>
      </c>
    </row>
    <row r="14" spans="1:5" x14ac:dyDescent="0.25">
      <c r="A14" s="1" t="s">
        <v>8</v>
      </c>
      <c r="B14" t="s">
        <v>1</v>
      </c>
      <c r="C14" t="s">
        <v>4</v>
      </c>
      <c r="D14" t="s">
        <v>2</v>
      </c>
      <c r="E14" t="s">
        <v>4</v>
      </c>
    </row>
    <row r="15" spans="1:5" x14ac:dyDescent="0.25">
      <c r="A15" t="s">
        <v>13</v>
      </c>
      <c r="B15">
        <v>43</v>
      </c>
      <c r="C15">
        <f>0.895833333333333*100</f>
        <v>89.5833333333333</v>
      </c>
      <c r="D15">
        <v>39</v>
      </c>
      <c r="E15">
        <f>0.8125*100</f>
        <v>81.25</v>
      </c>
    </row>
    <row r="16" spans="1:5" x14ac:dyDescent="0.25">
      <c r="A16" t="s">
        <v>3</v>
      </c>
      <c r="B16">
        <v>20</v>
      </c>
      <c r="C16">
        <f>0.465116279069767*100</f>
        <v>46.511627906976699</v>
      </c>
      <c r="D16">
        <v>10</v>
      </c>
      <c r="E16">
        <f>0.256410256410256*100</f>
        <v>25.6410256410256</v>
      </c>
    </row>
    <row r="18" spans="1:5" x14ac:dyDescent="0.25">
      <c r="A18" s="1" t="s">
        <v>9</v>
      </c>
      <c r="B18" t="s">
        <v>1</v>
      </c>
      <c r="C18" t="s">
        <v>4</v>
      </c>
      <c r="D18" t="s">
        <v>2</v>
      </c>
      <c r="E18" t="s">
        <v>4</v>
      </c>
    </row>
    <row r="19" spans="1:5" x14ac:dyDescent="0.25">
      <c r="A19" t="s">
        <v>13</v>
      </c>
      <c r="B19">
        <v>31</v>
      </c>
      <c r="C19">
        <f>0.96875*100</f>
        <v>96.875</v>
      </c>
      <c r="D19">
        <v>30</v>
      </c>
      <c r="E19">
        <f>0.9375*100</f>
        <v>93.75</v>
      </c>
    </row>
    <row r="20" spans="1:5" x14ac:dyDescent="0.25">
      <c r="A20" t="s">
        <v>3</v>
      </c>
      <c r="B20">
        <v>27</v>
      </c>
      <c r="C20">
        <f>0.870967741935484*100</f>
        <v>87.096774193548399</v>
      </c>
      <c r="D20">
        <v>12</v>
      </c>
      <c r="E20">
        <f>0.4*100</f>
        <v>40</v>
      </c>
    </row>
    <row r="22" spans="1:5" x14ac:dyDescent="0.25">
      <c r="A22" s="1" t="s">
        <v>10</v>
      </c>
      <c r="B22" t="s">
        <v>1</v>
      </c>
      <c r="C22" t="s">
        <v>4</v>
      </c>
      <c r="D22" t="s">
        <v>2</v>
      </c>
      <c r="E22" t="s">
        <v>4</v>
      </c>
    </row>
    <row r="23" spans="1:5" x14ac:dyDescent="0.25">
      <c r="A23" t="s">
        <v>13</v>
      </c>
      <c r="B23">
        <v>42</v>
      </c>
      <c r="C23">
        <f>0.875*100</f>
        <v>87.5</v>
      </c>
      <c r="D23">
        <v>40</v>
      </c>
      <c r="E23">
        <f>0.833333333333333*100</f>
        <v>83.3333333333333</v>
      </c>
    </row>
    <row r="24" spans="1:5" x14ac:dyDescent="0.25">
      <c r="A24" t="s">
        <v>3</v>
      </c>
      <c r="B24">
        <v>33</v>
      </c>
      <c r="C24">
        <f>0.785714285714286*100</f>
        <v>78.571428571428598</v>
      </c>
      <c r="D24">
        <v>11</v>
      </c>
      <c r="E24">
        <f>0.275*100</f>
        <v>27.500000000000004</v>
      </c>
    </row>
    <row r="26" spans="1:5" x14ac:dyDescent="0.25">
      <c r="A26" s="1" t="s">
        <v>11</v>
      </c>
      <c r="B26" t="s">
        <v>1</v>
      </c>
      <c r="C26" t="s">
        <v>4</v>
      </c>
      <c r="D26" t="s">
        <v>2</v>
      </c>
      <c r="E26" t="s">
        <v>4</v>
      </c>
    </row>
    <row r="27" spans="1:5" x14ac:dyDescent="0.25">
      <c r="A27" t="s">
        <v>13</v>
      </c>
      <c r="B27">
        <v>30</v>
      </c>
      <c r="C27">
        <f>0.46875*100</f>
        <v>46.875</v>
      </c>
      <c r="D27">
        <v>31</v>
      </c>
      <c r="E27">
        <f>0.484375*100</f>
        <v>48.4375</v>
      </c>
    </row>
    <row r="28" spans="1:5" x14ac:dyDescent="0.25">
      <c r="A28" t="s">
        <v>3</v>
      </c>
      <c r="B28">
        <v>28</v>
      </c>
      <c r="C28">
        <v>93.333333333333329</v>
      </c>
      <c r="D28">
        <v>19</v>
      </c>
      <c r="E28">
        <v>61.29032258064516</v>
      </c>
    </row>
    <row r="30" spans="1:5" x14ac:dyDescent="0.25">
      <c r="A30" s="1" t="s">
        <v>12</v>
      </c>
      <c r="B30" t="s">
        <v>1</v>
      </c>
      <c r="C30" t="s">
        <v>4</v>
      </c>
      <c r="D30" t="s">
        <v>2</v>
      </c>
      <c r="E30" t="s">
        <v>4</v>
      </c>
    </row>
    <row r="31" spans="1:5" x14ac:dyDescent="0.25">
      <c r="A31" t="s">
        <v>13</v>
      </c>
      <c r="B31">
        <v>31</v>
      </c>
      <c r="C31">
        <f>0.484375*100</f>
        <v>48.4375</v>
      </c>
      <c r="D31">
        <v>27</v>
      </c>
      <c r="E31">
        <f>0.421875*100</f>
        <v>42.1875</v>
      </c>
    </row>
    <row r="32" spans="1:5" x14ac:dyDescent="0.25">
      <c r="A32" t="s">
        <v>3</v>
      </c>
      <c r="B32">
        <v>26</v>
      </c>
      <c r="C32">
        <v>83.870967741935488</v>
      </c>
      <c r="D32">
        <v>10</v>
      </c>
      <c r="E32">
        <v>37.037037037037038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topLeftCell="A19" workbookViewId="0">
      <selection activeCell="R49" sqref="R49"/>
    </sheetView>
  </sheetViews>
  <sheetFormatPr defaultRowHeight="15" x14ac:dyDescent="0.25"/>
  <sheetData>
    <row r="1" spans="1:11" x14ac:dyDescent="0.25">
      <c r="A1" s="1" t="s">
        <v>17</v>
      </c>
    </row>
    <row r="2" spans="1:11" x14ac:dyDescent="0.25">
      <c r="A2" t="s">
        <v>1</v>
      </c>
      <c r="B2" t="s">
        <v>31</v>
      </c>
      <c r="C2" t="s">
        <v>32</v>
      </c>
      <c r="D2" t="s">
        <v>22</v>
      </c>
      <c r="E2" t="s">
        <v>23</v>
      </c>
      <c r="F2" t="s">
        <v>24</v>
      </c>
      <c r="G2" t="s">
        <v>25</v>
      </c>
      <c r="H2" t="s">
        <v>26</v>
      </c>
      <c r="I2" t="s">
        <v>27</v>
      </c>
      <c r="J2" t="s">
        <v>28</v>
      </c>
      <c r="K2" t="s">
        <v>34</v>
      </c>
    </row>
    <row r="3" spans="1:11" x14ac:dyDescent="0.25">
      <c r="A3">
        <v>1</v>
      </c>
      <c r="B3">
        <v>871.13300000000004</v>
      </c>
      <c r="C3">
        <v>189.804</v>
      </c>
      <c r="D3">
        <f>SUM(B3:C3)</f>
        <v>1060.9370000000001</v>
      </c>
      <c r="E3">
        <f>(B3/D3)*100</f>
        <v>82.109776546580989</v>
      </c>
      <c r="F3">
        <v>416.02199999999999</v>
      </c>
      <c r="G3">
        <f>(F3/D3)*100</f>
        <v>39.212695947073193</v>
      </c>
      <c r="H3">
        <v>24</v>
      </c>
      <c r="I3">
        <v>91.25</v>
      </c>
      <c r="J3">
        <v>73.7</v>
      </c>
      <c r="K3">
        <f>I3/J3</f>
        <v>1.2381275440976933</v>
      </c>
    </row>
    <row r="4" spans="1:11" x14ac:dyDescent="0.25">
      <c r="A4">
        <v>2</v>
      </c>
      <c r="B4">
        <v>667.85599999999999</v>
      </c>
      <c r="C4">
        <v>21.841999999999999</v>
      </c>
      <c r="D4">
        <f t="shared" ref="D4:D33" si="0">SUM(B4:C4)</f>
        <v>689.69799999999998</v>
      </c>
      <c r="E4">
        <f t="shared" ref="E4:E33" si="1">(B4/D4)*100</f>
        <v>96.833106664076169</v>
      </c>
      <c r="F4">
        <v>93.233000000000004</v>
      </c>
      <c r="G4">
        <f t="shared" ref="G4:G33" si="2">(F4/D4)*100</f>
        <v>13.517945535582241</v>
      </c>
      <c r="H4">
        <v>23.5</v>
      </c>
      <c r="I4">
        <v>84.09</v>
      </c>
      <c r="J4">
        <v>72.459999999999994</v>
      </c>
      <c r="K4">
        <f t="shared" ref="K4:K33" si="3">I4/J4</f>
        <v>1.1605023461219985</v>
      </c>
    </row>
    <row r="5" spans="1:11" x14ac:dyDescent="0.25">
      <c r="A5">
        <v>3</v>
      </c>
      <c r="B5">
        <v>839.77800000000002</v>
      </c>
      <c r="C5">
        <v>152.06700000000001</v>
      </c>
      <c r="D5">
        <f t="shared" si="0"/>
        <v>991.84500000000003</v>
      </c>
      <c r="E5">
        <f t="shared" si="1"/>
        <v>84.668269739727478</v>
      </c>
      <c r="F5">
        <v>266.33300000000003</v>
      </c>
      <c r="G5">
        <f t="shared" si="2"/>
        <v>26.852280346223456</v>
      </c>
      <c r="H5">
        <v>24</v>
      </c>
      <c r="I5">
        <v>95.36</v>
      </c>
      <c r="J5">
        <v>73.7</v>
      </c>
      <c r="K5">
        <f t="shared" si="3"/>
        <v>1.2938941655359566</v>
      </c>
    </row>
    <row r="6" spans="1:11" x14ac:dyDescent="0.25">
      <c r="A6">
        <v>4</v>
      </c>
      <c r="B6">
        <v>1316.6669999999999</v>
      </c>
      <c r="C6">
        <v>36.902000000000001</v>
      </c>
      <c r="D6">
        <f t="shared" si="0"/>
        <v>1353.569</v>
      </c>
      <c r="E6">
        <f t="shared" si="1"/>
        <v>97.273725979244503</v>
      </c>
      <c r="F6">
        <v>334.62200000000001</v>
      </c>
      <c r="G6">
        <f t="shared" si="2"/>
        <v>24.721458603144725</v>
      </c>
      <c r="H6">
        <v>24.5</v>
      </c>
      <c r="I6">
        <v>82.39</v>
      </c>
      <c r="J6">
        <v>74.930000000000007</v>
      </c>
      <c r="K6">
        <f t="shared" si="3"/>
        <v>1.0995595889496863</v>
      </c>
    </row>
    <row r="7" spans="1:11" x14ac:dyDescent="0.25">
      <c r="A7">
        <v>5</v>
      </c>
      <c r="B7">
        <v>1492.8</v>
      </c>
      <c r="C7">
        <v>172.15600000000001</v>
      </c>
      <c r="D7">
        <f t="shared" si="0"/>
        <v>1664.9559999999999</v>
      </c>
      <c r="E7">
        <f t="shared" si="1"/>
        <v>89.660027051765937</v>
      </c>
      <c r="F7">
        <v>392.53300000000002</v>
      </c>
      <c r="G7">
        <f t="shared" si="2"/>
        <v>23.576178589704476</v>
      </c>
    </row>
    <row r="8" spans="1:11" x14ac:dyDescent="0.25">
      <c r="A8">
        <v>6</v>
      </c>
      <c r="B8">
        <v>1036.5999999999999</v>
      </c>
      <c r="C8">
        <v>365.173</v>
      </c>
      <c r="D8">
        <f t="shared" si="0"/>
        <v>1401.7729999999999</v>
      </c>
      <c r="E8">
        <f t="shared" si="1"/>
        <v>73.94920575585347</v>
      </c>
      <c r="F8">
        <v>293.01100000000002</v>
      </c>
      <c r="G8">
        <f t="shared" si="2"/>
        <v>20.902885131900817</v>
      </c>
    </row>
    <row r="9" spans="1:11" x14ac:dyDescent="0.25">
      <c r="A9">
        <v>7</v>
      </c>
      <c r="B9">
        <v>754.7</v>
      </c>
      <c r="C9">
        <v>148.369</v>
      </c>
      <c r="D9">
        <f t="shared" si="0"/>
        <v>903.06900000000007</v>
      </c>
      <c r="E9">
        <f t="shared" si="1"/>
        <v>83.570579878170989</v>
      </c>
      <c r="F9">
        <v>253.578</v>
      </c>
      <c r="G9">
        <f t="shared" si="2"/>
        <v>28.079581958853638</v>
      </c>
    </row>
    <row r="10" spans="1:11" x14ac:dyDescent="0.25">
      <c r="A10">
        <v>8</v>
      </c>
      <c r="B10">
        <v>393.9</v>
      </c>
      <c r="C10">
        <v>79.763999999999996</v>
      </c>
      <c r="D10">
        <f t="shared" si="0"/>
        <v>473.66399999999999</v>
      </c>
      <c r="E10">
        <f t="shared" si="1"/>
        <v>83.160214835832988</v>
      </c>
      <c r="F10">
        <v>160.14400000000001</v>
      </c>
      <c r="G10">
        <f t="shared" si="2"/>
        <v>33.809620321578166</v>
      </c>
      <c r="H10">
        <v>24</v>
      </c>
      <c r="I10">
        <v>78.66</v>
      </c>
      <c r="J10">
        <v>73.7</v>
      </c>
      <c r="K10">
        <f t="shared" si="3"/>
        <v>1.0672998643147895</v>
      </c>
    </row>
    <row r="11" spans="1:11" x14ac:dyDescent="0.25">
      <c r="A11">
        <v>9</v>
      </c>
      <c r="B11">
        <v>983.81100000000004</v>
      </c>
      <c r="C11">
        <v>234.42400000000001</v>
      </c>
      <c r="D11">
        <f t="shared" si="0"/>
        <v>1218.2350000000001</v>
      </c>
      <c r="E11">
        <f t="shared" si="1"/>
        <v>80.757078888720145</v>
      </c>
      <c r="F11">
        <v>216.46700000000001</v>
      </c>
      <c r="G11">
        <f t="shared" si="2"/>
        <v>17.76890337250202</v>
      </c>
      <c r="H11">
        <v>24</v>
      </c>
      <c r="I11">
        <v>79.2</v>
      </c>
      <c r="J11">
        <v>73.7</v>
      </c>
      <c r="K11">
        <f t="shared" si="3"/>
        <v>1.0746268656716418</v>
      </c>
    </row>
    <row r="12" spans="1:11" x14ac:dyDescent="0.25">
      <c r="A12">
        <v>10</v>
      </c>
      <c r="B12">
        <v>802.91099999999994</v>
      </c>
      <c r="C12">
        <v>104.062</v>
      </c>
      <c r="D12">
        <f t="shared" si="0"/>
        <v>906.97299999999996</v>
      </c>
      <c r="E12">
        <f t="shared" si="1"/>
        <v>88.52645007072978</v>
      </c>
      <c r="F12">
        <v>204.38900000000001</v>
      </c>
      <c r="G12">
        <f t="shared" si="2"/>
        <v>22.535290466199108</v>
      </c>
    </row>
    <row r="13" spans="1:11" x14ac:dyDescent="0.25">
      <c r="A13">
        <v>11</v>
      </c>
      <c r="B13">
        <v>1161.222</v>
      </c>
      <c r="C13">
        <v>290.25299999999999</v>
      </c>
      <c r="D13">
        <f t="shared" si="0"/>
        <v>1451.4749999999999</v>
      </c>
      <c r="E13">
        <f t="shared" si="1"/>
        <v>80.002893608226117</v>
      </c>
      <c r="F13">
        <v>380.089</v>
      </c>
      <c r="G13">
        <f t="shared" si="2"/>
        <v>26.186396596565565</v>
      </c>
      <c r="H13">
        <v>24</v>
      </c>
      <c r="I13">
        <v>77.25</v>
      </c>
      <c r="J13">
        <v>73.7</v>
      </c>
      <c r="K13">
        <f t="shared" si="3"/>
        <v>1.0481682496607869</v>
      </c>
    </row>
    <row r="14" spans="1:11" x14ac:dyDescent="0.25">
      <c r="A14">
        <v>12</v>
      </c>
      <c r="B14">
        <v>836.66700000000003</v>
      </c>
      <c r="C14">
        <v>48.387</v>
      </c>
      <c r="D14">
        <f t="shared" si="0"/>
        <v>885.05400000000009</v>
      </c>
      <c r="E14">
        <f t="shared" si="1"/>
        <v>94.532875960110914</v>
      </c>
      <c r="F14">
        <v>249.46700000000001</v>
      </c>
      <c r="G14">
        <f t="shared" si="2"/>
        <v>28.186641719036352</v>
      </c>
      <c r="H14">
        <v>23</v>
      </c>
      <c r="I14">
        <v>79.599999999999994</v>
      </c>
      <c r="J14">
        <v>71.22</v>
      </c>
      <c r="K14">
        <f t="shared" si="3"/>
        <v>1.1176635776467283</v>
      </c>
    </row>
    <row r="15" spans="1:11" x14ac:dyDescent="0.25">
      <c r="A15">
        <v>13</v>
      </c>
      <c r="B15">
        <v>458.51100000000002</v>
      </c>
      <c r="C15">
        <v>14.416</v>
      </c>
      <c r="D15">
        <f t="shared" si="0"/>
        <v>472.92700000000002</v>
      </c>
      <c r="E15">
        <f t="shared" si="1"/>
        <v>96.951749424329762</v>
      </c>
      <c r="F15">
        <v>104.233</v>
      </c>
      <c r="G15">
        <f t="shared" si="2"/>
        <v>22.039976571437027</v>
      </c>
    </row>
    <row r="16" spans="1:11" x14ac:dyDescent="0.25">
      <c r="A16">
        <v>14</v>
      </c>
      <c r="B16">
        <v>1335.278</v>
      </c>
      <c r="C16">
        <v>146.48400000000001</v>
      </c>
      <c r="D16">
        <f t="shared" si="0"/>
        <v>1481.7619999999999</v>
      </c>
      <c r="E16">
        <f t="shared" si="1"/>
        <v>90.114201875874812</v>
      </c>
      <c r="F16">
        <v>204.12200000000001</v>
      </c>
      <c r="G16">
        <f t="shared" si="2"/>
        <v>13.775626585106112</v>
      </c>
    </row>
    <row r="17" spans="1:11" x14ac:dyDescent="0.25">
      <c r="A17">
        <v>15</v>
      </c>
      <c r="B17">
        <v>452.46699999999998</v>
      </c>
      <c r="C17">
        <v>50.1</v>
      </c>
      <c r="D17">
        <f t="shared" si="0"/>
        <v>502.56700000000001</v>
      </c>
      <c r="E17">
        <f t="shared" si="1"/>
        <v>90.031179922279009</v>
      </c>
      <c r="F17">
        <v>47.078000000000003</v>
      </c>
      <c r="G17">
        <f t="shared" si="2"/>
        <v>9.3675072179430803</v>
      </c>
    </row>
    <row r="18" spans="1:11" x14ac:dyDescent="0.25">
      <c r="A18">
        <v>16</v>
      </c>
      <c r="B18">
        <v>1585.9110000000001</v>
      </c>
      <c r="C18">
        <v>175.88399999999999</v>
      </c>
      <c r="D18">
        <f t="shared" si="0"/>
        <v>1761.7950000000001</v>
      </c>
      <c r="E18">
        <f t="shared" si="1"/>
        <v>90.016772666513418</v>
      </c>
      <c r="F18">
        <v>628.91099999999994</v>
      </c>
      <c r="G18">
        <f t="shared" si="2"/>
        <v>35.697172486015674</v>
      </c>
      <c r="H18">
        <v>24</v>
      </c>
      <c r="I18">
        <v>102.15</v>
      </c>
      <c r="J18">
        <v>73.7</v>
      </c>
      <c r="K18">
        <f t="shared" si="3"/>
        <v>1.3860244233378562</v>
      </c>
    </row>
    <row r="19" spans="1:11" x14ac:dyDescent="0.25">
      <c r="A19">
        <v>17</v>
      </c>
      <c r="B19">
        <v>1006.1</v>
      </c>
      <c r="C19">
        <v>82.613</v>
      </c>
      <c r="D19">
        <f t="shared" si="0"/>
        <v>1088.713</v>
      </c>
      <c r="E19">
        <f t="shared" si="1"/>
        <v>92.41186612082339</v>
      </c>
      <c r="F19">
        <v>263.60000000000002</v>
      </c>
      <c r="G19">
        <f t="shared" si="2"/>
        <v>24.212074256484495</v>
      </c>
      <c r="H19">
        <v>24</v>
      </c>
      <c r="I19">
        <v>96.66</v>
      </c>
      <c r="J19">
        <v>73.7</v>
      </c>
      <c r="K19">
        <f t="shared" si="3"/>
        <v>1.3115332428765263</v>
      </c>
    </row>
    <row r="20" spans="1:11" x14ac:dyDescent="0.25">
      <c r="A20">
        <v>18</v>
      </c>
      <c r="B20">
        <v>468.8</v>
      </c>
      <c r="C20">
        <v>35.344000000000001</v>
      </c>
      <c r="D20">
        <f t="shared" si="0"/>
        <v>504.14400000000001</v>
      </c>
      <c r="E20">
        <f t="shared" si="1"/>
        <v>92.989304643117848</v>
      </c>
      <c r="F20">
        <v>43.1</v>
      </c>
      <c r="G20">
        <f t="shared" si="2"/>
        <v>8.5491446888190676</v>
      </c>
    </row>
    <row r="21" spans="1:11" x14ac:dyDescent="0.25">
      <c r="A21">
        <v>19</v>
      </c>
      <c r="B21">
        <v>532.55600000000004</v>
      </c>
      <c r="C21">
        <v>167.06899999999999</v>
      </c>
      <c r="D21">
        <f t="shared" si="0"/>
        <v>699.625</v>
      </c>
      <c r="E21">
        <f t="shared" si="1"/>
        <v>76.120207253886022</v>
      </c>
      <c r="F21">
        <v>77.888999999999996</v>
      </c>
      <c r="G21">
        <f t="shared" si="2"/>
        <v>11.132964087904233</v>
      </c>
    </row>
    <row r="22" spans="1:11" x14ac:dyDescent="0.25">
      <c r="A22">
        <v>20</v>
      </c>
      <c r="B22">
        <v>1250.45</v>
      </c>
      <c r="C22">
        <v>68.349999999999994</v>
      </c>
      <c r="D22">
        <f t="shared" si="0"/>
        <v>1318.8</v>
      </c>
      <c r="E22">
        <f t="shared" si="1"/>
        <v>94.817258113436466</v>
      </c>
      <c r="F22">
        <v>400.44400000000002</v>
      </c>
      <c r="G22">
        <f t="shared" si="2"/>
        <v>30.364270548983928</v>
      </c>
    </row>
    <row r="23" spans="1:11" x14ac:dyDescent="0.25">
      <c r="A23">
        <v>21</v>
      </c>
      <c r="B23">
        <v>2473.1889999999999</v>
      </c>
      <c r="C23">
        <v>1030.1559999999999</v>
      </c>
      <c r="D23">
        <f t="shared" si="0"/>
        <v>3503.3449999999998</v>
      </c>
      <c r="E23">
        <f t="shared" si="1"/>
        <v>70.595074136289753</v>
      </c>
      <c r="F23">
        <v>626.05600000000004</v>
      </c>
      <c r="G23">
        <f t="shared" si="2"/>
        <v>17.870235446409076</v>
      </c>
    </row>
    <row r="24" spans="1:11" x14ac:dyDescent="0.25">
      <c r="A24">
        <v>22</v>
      </c>
      <c r="B24">
        <v>1000.167</v>
      </c>
      <c r="C24">
        <v>91.403999999999996</v>
      </c>
      <c r="D24">
        <f t="shared" si="0"/>
        <v>1091.5709999999999</v>
      </c>
      <c r="E24">
        <f t="shared" si="1"/>
        <v>91.626380693514221</v>
      </c>
      <c r="F24">
        <v>339.61099999999999</v>
      </c>
      <c r="G24">
        <f t="shared" si="2"/>
        <v>31.112131047820068</v>
      </c>
      <c r="H24">
        <v>24</v>
      </c>
      <c r="I24">
        <v>107.58</v>
      </c>
      <c r="J24">
        <v>73.7</v>
      </c>
      <c r="K24">
        <f t="shared" si="3"/>
        <v>1.4597014925373133</v>
      </c>
    </row>
    <row r="25" spans="1:11" x14ac:dyDescent="0.25">
      <c r="A25">
        <v>23</v>
      </c>
      <c r="B25">
        <v>3394.3670000000002</v>
      </c>
      <c r="C25">
        <v>626.50199999999995</v>
      </c>
      <c r="D25">
        <f t="shared" si="0"/>
        <v>4020.8690000000001</v>
      </c>
      <c r="E25">
        <f t="shared" si="1"/>
        <v>84.418741321838638</v>
      </c>
      <c r="F25">
        <v>751.66700000000003</v>
      </c>
      <c r="G25">
        <f t="shared" si="2"/>
        <v>18.694142982524426</v>
      </c>
      <c r="H25">
        <v>24</v>
      </c>
      <c r="I25">
        <v>107.68</v>
      </c>
      <c r="J25">
        <v>73.7</v>
      </c>
      <c r="K25">
        <f t="shared" si="3"/>
        <v>1.4610583446404342</v>
      </c>
    </row>
    <row r="26" spans="1:11" x14ac:dyDescent="0.25">
      <c r="A26">
        <v>24</v>
      </c>
      <c r="B26">
        <v>1163.2329999999999</v>
      </c>
      <c r="C26">
        <v>109.29600000000001</v>
      </c>
      <c r="D26">
        <f t="shared" si="0"/>
        <v>1272.529</v>
      </c>
      <c r="E26">
        <f t="shared" si="1"/>
        <v>91.411119117914012</v>
      </c>
      <c r="F26">
        <v>183.45599999999999</v>
      </c>
      <c r="G26">
        <f t="shared" si="2"/>
        <v>14.4166459074803</v>
      </c>
    </row>
    <row r="27" spans="1:11" x14ac:dyDescent="0.25">
      <c r="A27">
        <v>25</v>
      </c>
      <c r="B27">
        <v>759.06700000000001</v>
      </c>
      <c r="C27">
        <v>156.107</v>
      </c>
      <c r="D27">
        <f t="shared" si="0"/>
        <v>915.17399999999998</v>
      </c>
      <c r="E27">
        <f t="shared" si="1"/>
        <v>82.942369429201449</v>
      </c>
      <c r="F27">
        <v>237.078</v>
      </c>
      <c r="G27">
        <f t="shared" si="2"/>
        <v>25.905237692504379</v>
      </c>
      <c r="H27">
        <v>24</v>
      </c>
      <c r="I27">
        <v>77.47</v>
      </c>
      <c r="J27">
        <v>73.7</v>
      </c>
      <c r="K27">
        <f t="shared" si="3"/>
        <v>1.0511533242876525</v>
      </c>
    </row>
    <row r="28" spans="1:11" x14ac:dyDescent="0.25">
      <c r="A28">
        <v>26</v>
      </c>
      <c r="B28">
        <v>1962.5</v>
      </c>
      <c r="C28">
        <v>689.57299999999998</v>
      </c>
      <c r="D28">
        <f t="shared" si="0"/>
        <v>2652.0729999999999</v>
      </c>
      <c r="E28">
        <f t="shared" si="1"/>
        <v>73.998717229880171</v>
      </c>
      <c r="F28">
        <v>752.63300000000004</v>
      </c>
      <c r="G28">
        <f t="shared" si="2"/>
        <v>28.379045373185431</v>
      </c>
      <c r="H28">
        <v>24</v>
      </c>
      <c r="I28">
        <v>81.67</v>
      </c>
      <c r="J28">
        <v>73.7</v>
      </c>
      <c r="K28">
        <f t="shared" si="3"/>
        <v>1.1081411126187246</v>
      </c>
    </row>
    <row r="29" spans="1:11" x14ac:dyDescent="0.25">
      <c r="A29">
        <v>27</v>
      </c>
      <c r="B29">
        <v>1926</v>
      </c>
      <c r="C29">
        <v>282.72699999999998</v>
      </c>
      <c r="D29">
        <f t="shared" si="0"/>
        <v>2208.7269999999999</v>
      </c>
      <c r="E29">
        <f t="shared" si="1"/>
        <v>87.199549785917412</v>
      </c>
      <c r="F29">
        <v>585.33299999999997</v>
      </c>
      <c r="G29">
        <f t="shared" si="2"/>
        <v>26.500921118816407</v>
      </c>
      <c r="H29">
        <v>24</v>
      </c>
      <c r="I29">
        <v>94.23</v>
      </c>
      <c r="J29">
        <v>73.7</v>
      </c>
      <c r="K29">
        <f t="shared" si="3"/>
        <v>1.2785617367706921</v>
      </c>
    </row>
    <row r="30" spans="1:11" x14ac:dyDescent="0.25">
      <c r="A30">
        <v>28</v>
      </c>
      <c r="B30">
        <v>1006.3</v>
      </c>
      <c r="C30">
        <v>183.696</v>
      </c>
      <c r="D30">
        <f t="shared" si="0"/>
        <v>1189.9959999999999</v>
      </c>
      <c r="E30">
        <f t="shared" si="1"/>
        <v>84.563309456502381</v>
      </c>
      <c r="F30">
        <v>255.18899999999999</v>
      </c>
      <c r="G30">
        <f t="shared" si="2"/>
        <v>21.444525863952485</v>
      </c>
      <c r="H30">
        <v>23.5</v>
      </c>
      <c r="I30">
        <v>78.02</v>
      </c>
      <c r="J30">
        <v>72.459999999999994</v>
      </c>
      <c r="K30">
        <f t="shared" si="3"/>
        <v>1.0767319900634833</v>
      </c>
    </row>
    <row r="31" spans="1:11" x14ac:dyDescent="0.25">
      <c r="A31">
        <v>30</v>
      </c>
      <c r="B31">
        <v>867.41099999999994</v>
      </c>
      <c r="C31">
        <v>135.41800000000001</v>
      </c>
      <c r="D31">
        <f t="shared" si="0"/>
        <v>1002.829</v>
      </c>
      <c r="E31">
        <f t="shared" si="1"/>
        <v>86.496401679648272</v>
      </c>
      <c r="F31">
        <v>186.922</v>
      </c>
      <c r="G31">
        <f t="shared" si="2"/>
        <v>18.639468942362058</v>
      </c>
    </row>
    <row r="32" spans="1:11" x14ac:dyDescent="0.25">
      <c r="A32">
        <v>31</v>
      </c>
      <c r="B32">
        <v>812.7</v>
      </c>
      <c r="C32">
        <v>112.169</v>
      </c>
      <c r="D32">
        <f t="shared" si="0"/>
        <v>924.86900000000003</v>
      </c>
      <c r="E32">
        <f t="shared" si="1"/>
        <v>87.871904021001896</v>
      </c>
      <c r="F32">
        <v>384.33</v>
      </c>
      <c r="G32">
        <f t="shared" si="2"/>
        <v>41.555074286196202</v>
      </c>
    </row>
    <row r="33" spans="1:11" x14ac:dyDescent="0.25">
      <c r="A33">
        <v>32</v>
      </c>
      <c r="B33">
        <v>923.81100000000004</v>
      </c>
      <c r="C33">
        <v>142.971</v>
      </c>
      <c r="D33">
        <f t="shared" si="0"/>
        <v>1066.7820000000002</v>
      </c>
      <c r="E33">
        <f t="shared" si="1"/>
        <v>86.597917850132447</v>
      </c>
      <c r="F33">
        <v>221.756</v>
      </c>
      <c r="G33">
        <f t="shared" si="2"/>
        <v>20.787377364822426</v>
      </c>
      <c r="H33">
        <v>23</v>
      </c>
      <c r="I33">
        <v>76.900000000000006</v>
      </c>
      <c r="J33">
        <v>71.22</v>
      </c>
      <c r="K33">
        <f t="shared" si="3"/>
        <v>1.0797528784049426</v>
      </c>
    </row>
    <row r="34" spans="1:11" x14ac:dyDescent="0.25">
      <c r="A34">
        <v>10</v>
      </c>
      <c r="B34">
        <v>1342.2750000000001</v>
      </c>
      <c r="C34">
        <v>125.798</v>
      </c>
      <c r="D34">
        <f>SUM(B34:C34)</f>
        <v>1468.0730000000001</v>
      </c>
      <c r="E34">
        <f>(B34/D34)*100</f>
        <v>91.431080062095006</v>
      </c>
      <c r="F34">
        <v>378.88299999999998</v>
      </c>
      <c r="G34">
        <f>(F34/D34)*100</f>
        <v>25.80818528778882</v>
      </c>
      <c r="H34">
        <v>24</v>
      </c>
      <c r="I34">
        <v>84.46</v>
      </c>
      <c r="J34">
        <v>73.7</v>
      </c>
      <c r="K34">
        <f>(I34/J34)</f>
        <v>1.1459972862957937</v>
      </c>
    </row>
    <row r="35" spans="1:11" x14ac:dyDescent="0.25">
      <c r="A35">
        <v>11</v>
      </c>
      <c r="B35">
        <v>935.6</v>
      </c>
      <c r="C35">
        <v>59.372</v>
      </c>
      <c r="D35">
        <f t="shared" ref="D35:D39" si="4">SUM(B35:C35)</f>
        <v>994.97199999999998</v>
      </c>
      <c r="E35">
        <f t="shared" ref="E35:E39" si="5">(B35/D35)*100</f>
        <v>94.032796902827414</v>
      </c>
      <c r="F35">
        <v>260.43299999999999</v>
      </c>
      <c r="G35">
        <f t="shared" ref="G35:G39" si="6">(F35/D35)*100</f>
        <v>26.174907434581073</v>
      </c>
    </row>
    <row r="36" spans="1:11" x14ac:dyDescent="0.25">
      <c r="A36">
        <v>16</v>
      </c>
      <c r="B36">
        <v>821.875</v>
      </c>
      <c r="C36">
        <v>516.75</v>
      </c>
      <c r="D36">
        <f t="shared" si="4"/>
        <v>1338.625</v>
      </c>
      <c r="E36">
        <f t="shared" si="5"/>
        <v>61.396955831543565</v>
      </c>
      <c r="F36">
        <v>185.233</v>
      </c>
      <c r="G36">
        <f t="shared" si="6"/>
        <v>13.837557194882811</v>
      </c>
    </row>
    <row r="37" spans="1:11" x14ac:dyDescent="0.25">
      <c r="A37">
        <v>19</v>
      </c>
      <c r="B37">
        <v>767.37800000000004</v>
      </c>
      <c r="C37">
        <v>168.31800000000001</v>
      </c>
      <c r="D37">
        <f t="shared" si="4"/>
        <v>935.69600000000003</v>
      </c>
      <c r="E37">
        <f t="shared" si="5"/>
        <v>82.011465262221918</v>
      </c>
      <c r="F37">
        <v>372.94400000000002</v>
      </c>
      <c r="G37">
        <f t="shared" si="6"/>
        <v>39.857389579521559</v>
      </c>
      <c r="H37">
        <v>24</v>
      </c>
      <c r="I37">
        <v>127.86</v>
      </c>
      <c r="J37">
        <v>73.7</v>
      </c>
      <c r="K37">
        <f>(I37/J37)</f>
        <v>1.7348710990502034</v>
      </c>
    </row>
    <row r="38" spans="1:11" x14ac:dyDescent="0.25">
      <c r="A38">
        <v>25</v>
      </c>
      <c r="B38">
        <v>454.267</v>
      </c>
      <c r="C38">
        <v>188.03800000000001</v>
      </c>
      <c r="D38">
        <f t="shared" si="4"/>
        <v>642.30500000000006</v>
      </c>
      <c r="E38">
        <f t="shared" si="5"/>
        <v>70.72450004281454</v>
      </c>
      <c r="F38">
        <v>163.46700000000001</v>
      </c>
      <c r="G38">
        <f t="shared" si="6"/>
        <v>25.450058772701439</v>
      </c>
      <c r="H38">
        <v>34</v>
      </c>
      <c r="I38">
        <v>100.98</v>
      </c>
      <c r="J38">
        <v>98.04</v>
      </c>
      <c r="K38">
        <f>(I38/J38)</f>
        <v>1.0299877600979193</v>
      </c>
    </row>
    <row r="39" spans="1:11" x14ac:dyDescent="0.25">
      <c r="A39">
        <v>27</v>
      </c>
      <c r="B39">
        <v>774.97500000000002</v>
      </c>
      <c r="C39">
        <v>67.311999999999998</v>
      </c>
      <c r="D39">
        <f t="shared" si="4"/>
        <v>842.28700000000003</v>
      </c>
      <c r="E39">
        <f t="shared" si="5"/>
        <v>92.008424681848339</v>
      </c>
      <c r="F39">
        <v>246.542</v>
      </c>
      <c r="G39">
        <f t="shared" si="6"/>
        <v>29.270545550388405</v>
      </c>
      <c r="H39">
        <v>23</v>
      </c>
      <c r="I39">
        <v>99.21</v>
      </c>
      <c r="J39">
        <v>71.22</v>
      </c>
      <c r="K39">
        <f>(I39/J39)</f>
        <v>1.3930075821398482</v>
      </c>
    </row>
    <row r="40" spans="1:11" x14ac:dyDescent="0.25">
      <c r="A40" t="s">
        <v>29</v>
      </c>
      <c r="B40">
        <f>SUM(B3:B39)/37</f>
        <v>1071.1684594594592</v>
      </c>
      <c r="C40">
        <f t="shared" ref="C40:G40" si="7">SUM(C3:C39)/37</f>
        <v>196.46135135135134</v>
      </c>
      <c r="D40">
        <f t="shared" si="7"/>
        <v>1267.6298108108106</v>
      </c>
      <c r="E40">
        <f>SUM(E3:E39)/37</f>
        <v>85.887120337959232</v>
      </c>
      <c r="F40">
        <f t="shared" si="7"/>
        <v>301.64318918918923</v>
      </c>
      <c r="G40">
        <f t="shared" si="7"/>
        <v>23.951136888567422</v>
      </c>
      <c r="H40">
        <f>SUM(H3:H39)/COUNT(H3:H39)</f>
        <v>24.30952380952381</v>
      </c>
      <c r="I40">
        <f t="shared" ref="I40:K40" si="8">SUM(I3:I39)/COUNT(I3:I39)</f>
        <v>90.603333333333353</v>
      </c>
      <c r="J40">
        <f t="shared" si="8"/>
        <v>74.445238095238111</v>
      </c>
      <c r="K40">
        <f t="shared" si="8"/>
        <v>1.2198268797676508</v>
      </c>
    </row>
    <row r="41" spans="1:11" x14ac:dyDescent="0.25">
      <c r="A41" t="s">
        <v>5</v>
      </c>
      <c r="B41" t="s">
        <v>31</v>
      </c>
      <c r="C41" t="s">
        <v>32</v>
      </c>
      <c r="D41" t="s">
        <v>22</v>
      </c>
      <c r="E41" t="s">
        <v>23</v>
      </c>
      <c r="F41" t="s">
        <v>24</v>
      </c>
      <c r="G41" t="s">
        <v>25</v>
      </c>
      <c r="H41" t="s">
        <v>26</v>
      </c>
      <c r="I41" t="s">
        <v>27</v>
      </c>
      <c r="J41" t="s">
        <v>28</v>
      </c>
      <c r="K41" t="s">
        <v>34</v>
      </c>
    </row>
    <row r="42" spans="1:11" x14ac:dyDescent="0.25">
      <c r="A42">
        <v>1</v>
      </c>
      <c r="B42">
        <v>239.43299999999999</v>
      </c>
      <c r="C42">
        <v>172.38900000000001</v>
      </c>
      <c r="D42">
        <f>SUM(B42:C42)</f>
        <v>411.822</v>
      </c>
      <c r="E42">
        <f>(B42/D42)*100</f>
        <v>58.139924530501041</v>
      </c>
      <c r="F42">
        <v>24.989000000000001</v>
      </c>
      <c r="G42">
        <f>(F42/D42)*100</f>
        <v>6.0679128361282304</v>
      </c>
    </row>
    <row r="43" spans="1:11" x14ac:dyDescent="0.25">
      <c r="A43">
        <v>2</v>
      </c>
      <c r="B43">
        <v>295.14699999999999</v>
      </c>
      <c r="C43">
        <v>346.90699999999998</v>
      </c>
      <c r="D43">
        <f t="shared" ref="D43:D57" si="9">SUM(B43:C43)</f>
        <v>642.05399999999997</v>
      </c>
      <c r="E43">
        <f t="shared" ref="E43:E57" si="10">(B43/D43)*100</f>
        <v>45.969186392421825</v>
      </c>
      <c r="F43">
        <v>42.273000000000003</v>
      </c>
      <c r="G43">
        <f t="shared" ref="G43:G57" si="11">(F43/D43)*100</f>
        <v>6.5840256427029509</v>
      </c>
    </row>
    <row r="44" spans="1:11" x14ac:dyDescent="0.25">
      <c r="A44">
        <v>3</v>
      </c>
      <c r="B44">
        <v>814.72699999999998</v>
      </c>
      <c r="C44">
        <v>889.74400000000003</v>
      </c>
      <c r="D44">
        <f t="shared" si="9"/>
        <v>1704.471</v>
      </c>
      <c r="E44">
        <f t="shared" si="10"/>
        <v>47.799405211352962</v>
      </c>
      <c r="F44">
        <v>124.52</v>
      </c>
      <c r="G44">
        <f t="shared" si="11"/>
        <v>7.3054924372429912</v>
      </c>
    </row>
    <row r="45" spans="1:11" x14ac:dyDescent="0.25">
      <c r="A45">
        <v>4</v>
      </c>
      <c r="B45">
        <v>485.72699999999998</v>
      </c>
      <c r="C45">
        <v>690.471</v>
      </c>
      <c r="D45">
        <f t="shared" si="9"/>
        <v>1176.1979999999999</v>
      </c>
      <c r="E45">
        <f t="shared" si="10"/>
        <v>41.296363367392225</v>
      </c>
      <c r="F45">
        <v>95.76</v>
      </c>
      <c r="G45">
        <f t="shared" si="11"/>
        <v>8.1414863823948025</v>
      </c>
    </row>
    <row r="46" spans="1:11" x14ac:dyDescent="0.25">
      <c r="A46">
        <v>6</v>
      </c>
      <c r="B46">
        <v>263.7</v>
      </c>
      <c r="C46">
        <v>273.233</v>
      </c>
      <c r="D46">
        <f t="shared" si="9"/>
        <v>536.93299999999999</v>
      </c>
      <c r="E46">
        <f t="shared" si="10"/>
        <v>49.112272853410019</v>
      </c>
      <c r="F46">
        <v>28.358000000000001</v>
      </c>
      <c r="G46">
        <f t="shared" si="11"/>
        <v>5.2814783222487725</v>
      </c>
    </row>
    <row r="47" spans="1:11" x14ac:dyDescent="0.25">
      <c r="A47">
        <v>8</v>
      </c>
      <c r="B47">
        <v>323.22000000000003</v>
      </c>
      <c r="C47">
        <v>374.51100000000002</v>
      </c>
      <c r="D47">
        <f t="shared" si="9"/>
        <v>697.73099999999999</v>
      </c>
      <c r="E47">
        <f t="shared" si="10"/>
        <v>46.324443087665593</v>
      </c>
      <c r="F47">
        <v>80.593000000000004</v>
      </c>
      <c r="G47">
        <f t="shared" si="11"/>
        <v>11.550726569408555</v>
      </c>
    </row>
    <row r="48" spans="1:11" x14ac:dyDescent="0.25">
      <c r="A48">
        <v>9</v>
      </c>
      <c r="B48">
        <v>389.32</v>
      </c>
      <c r="C48">
        <v>440.67099999999999</v>
      </c>
      <c r="D48">
        <f t="shared" si="9"/>
        <v>829.99099999999999</v>
      </c>
      <c r="E48">
        <f t="shared" si="10"/>
        <v>46.906532721439149</v>
      </c>
      <c r="F48">
        <v>73.266999999999996</v>
      </c>
      <c r="G48">
        <f t="shared" si="11"/>
        <v>8.8274451168747596</v>
      </c>
    </row>
    <row r="49" spans="1:7" x14ac:dyDescent="0.25">
      <c r="A49">
        <v>15</v>
      </c>
      <c r="B49">
        <v>130.29300000000001</v>
      </c>
      <c r="C49">
        <v>103.693</v>
      </c>
      <c r="D49">
        <f t="shared" si="9"/>
        <v>233.98599999999999</v>
      </c>
      <c r="E49">
        <f t="shared" si="10"/>
        <v>55.684100758165023</v>
      </c>
      <c r="F49">
        <v>23.04</v>
      </c>
      <c r="G49">
        <f t="shared" si="11"/>
        <v>9.8467429675279714</v>
      </c>
    </row>
    <row r="50" spans="1:7" x14ac:dyDescent="0.25">
      <c r="A50">
        <v>18</v>
      </c>
      <c r="B50">
        <v>20.411000000000001</v>
      </c>
      <c r="C50">
        <v>34.610999999999997</v>
      </c>
      <c r="D50">
        <f t="shared" si="9"/>
        <v>55.021999999999998</v>
      </c>
      <c r="E50">
        <f t="shared" si="10"/>
        <v>37.096070662644038</v>
      </c>
      <c r="F50">
        <v>1.9330000000000001</v>
      </c>
      <c r="G50">
        <f t="shared" si="11"/>
        <v>3.5131401984660684</v>
      </c>
    </row>
    <row r="51" spans="1:7" x14ac:dyDescent="0.25">
      <c r="A51">
        <v>22</v>
      </c>
      <c r="B51">
        <v>309.43299999999999</v>
      </c>
      <c r="C51">
        <v>316.11700000000002</v>
      </c>
      <c r="D51">
        <f t="shared" si="9"/>
        <v>625.54999999999995</v>
      </c>
      <c r="E51">
        <f t="shared" si="10"/>
        <v>49.46575013987691</v>
      </c>
      <c r="F51">
        <v>62.353000000000002</v>
      </c>
      <c r="G51">
        <f t="shared" si="11"/>
        <v>9.967708416593398</v>
      </c>
    </row>
    <row r="52" spans="1:7" x14ac:dyDescent="0.25">
      <c r="A52">
        <v>24</v>
      </c>
      <c r="B52">
        <v>571.61300000000006</v>
      </c>
      <c r="C52">
        <v>434.50099999999998</v>
      </c>
      <c r="D52">
        <f t="shared" si="9"/>
        <v>1006.114</v>
      </c>
      <c r="E52">
        <f t="shared" si="10"/>
        <v>56.813939573447946</v>
      </c>
      <c r="F52">
        <v>60.56</v>
      </c>
      <c r="G52">
        <f t="shared" si="11"/>
        <v>6.019198619639524</v>
      </c>
    </row>
    <row r="53" spans="1:7" x14ac:dyDescent="0.25">
      <c r="A53">
        <v>26</v>
      </c>
      <c r="B53">
        <v>680.45</v>
      </c>
      <c r="C53">
        <v>620.90700000000004</v>
      </c>
      <c r="D53">
        <f t="shared" si="9"/>
        <v>1301.357</v>
      </c>
      <c r="E53">
        <f t="shared" si="10"/>
        <v>52.287727349220859</v>
      </c>
      <c r="F53">
        <v>144.44999999999999</v>
      </c>
      <c r="G53">
        <f t="shared" si="11"/>
        <v>11.099951819523774</v>
      </c>
    </row>
    <row r="54" spans="1:7" x14ac:dyDescent="0.25">
      <c r="A54">
        <v>27</v>
      </c>
      <c r="B54">
        <v>1221.875</v>
      </c>
      <c r="C54" s="6">
        <v>773.88300000000004</v>
      </c>
      <c r="D54">
        <f t="shared" si="9"/>
        <v>1995.758</v>
      </c>
      <c r="E54">
        <f t="shared" si="10"/>
        <v>61.223605266770818</v>
      </c>
      <c r="F54">
        <v>280.96699999999998</v>
      </c>
      <c r="G54">
        <f t="shared" si="11"/>
        <v>14.078209883162184</v>
      </c>
    </row>
    <row r="55" spans="1:7" x14ac:dyDescent="0.25">
      <c r="A55">
        <v>28</v>
      </c>
      <c r="B55">
        <v>462.16699999999997</v>
      </c>
      <c r="C55">
        <v>479.87700000000001</v>
      </c>
      <c r="D55">
        <f t="shared" si="9"/>
        <v>942.04399999999998</v>
      </c>
      <c r="E55">
        <f t="shared" si="10"/>
        <v>49.060022674100146</v>
      </c>
      <c r="F55">
        <v>83.027000000000001</v>
      </c>
      <c r="G55">
        <f t="shared" si="11"/>
        <v>8.8134949110657246</v>
      </c>
    </row>
    <row r="56" spans="1:7" x14ac:dyDescent="0.25">
      <c r="A56">
        <v>30</v>
      </c>
      <c r="B56">
        <v>368.57299999999998</v>
      </c>
      <c r="C56">
        <v>329.31200000000001</v>
      </c>
      <c r="D56">
        <f t="shared" si="9"/>
        <v>697.88499999999999</v>
      </c>
      <c r="E56">
        <f t="shared" si="10"/>
        <v>52.812855986301464</v>
      </c>
      <c r="F56">
        <v>60.987000000000002</v>
      </c>
      <c r="G56">
        <f t="shared" si="11"/>
        <v>8.7388323291086643</v>
      </c>
    </row>
    <row r="57" spans="1:7" x14ac:dyDescent="0.25">
      <c r="A57">
        <v>31</v>
      </c>
      <c r="B57">
        <v>256.62</v>
      </c>
      <c r="C57">
        <v>316.351</v>
      </c>
      <c r="D57">
        <f t="shared" si="9"/>
        <v>572.971</v>
      </c>
      <c r="E57">
        <f t="shared" si="10"/>
        <v>44.787607051665788</v>
      </c>
      <c r="F57">
        <v>32.953000000000003</v>
      </c>
      <c r="G57">
        <f t="shared" si="11"/>
        <v>5.7512509359112425</v>
      </c>
    </row>
    <row r="58" spans="1:7" x14ac:dyDescent="0.25">
      <c r="A58">
        <v>10</v>
      </c>
      <c r="B58">
        <v>309.12200000000001</v>
      </c>
      <c r="C58">
        <v>340.15300000000002</v>
      </c>
      <c r="D58">
        <f>SUM(B58:C58)</f>
        <v>649.27500000000009</v>
      </c>
      <c r="E58">
        <f>(B58/D58)*100</f>
        <v>47.610334603981357</v>
      </c>
      <c r="F58">
        <v>71.917000000000002</v>
      </c>
      <c r="G58">
        <f>(F58/D58)*100</f>
        <v>11.07650841323014</v>
      </c>
    </row>
    <row r="59" spans="1:7" x14ac:dyDescent="0.25">
      <c r="A59">
        <v>19</v>
      </c>
      <c r="B59">
        <v>218.12700000000001</v>
      </c>
      <c r="C59">
        <v>138.91300000000001</v>
      </c>
      <c r="D59">
        <f>SUM(B59:C59)</f>
        <v>357.04</v>
      </c>
      <c r="E59">
        <f>(B59/D59)*100</f>
        <v>61.093154828590635</v>
      </c>
      <c r="F59">
        <v>34.387</v>
      </c>
      <c r="G59">
        <f>(F59/D59)*100</f>
        <v>9.6311337665247585</v>
      </c>
    </row>
    <row r="60" spans="1:7" x14ac:dyDescent="0.25">
      <c r="A60" t="s">
        <v>29</v>
      </c>
      <c r="B60">
        <f>SUM(B42:B59)/18</f>
        <v>408.88655555555562</v>
      </c>
      <c r="C60">
        <f t="shared" ref="C60:G60" si="12">SUM(C42:C59)/18</f>
        <v>393.12466666666671</v>
      </c>
      <c r="D60">
        <f t="shared" si="12"/>
        <v>802.01122222222216</v>
      </c>
      <c r="E60">
        <f t="shared" si="12"/>
        <v>50.193516503274871</v>
      </c>
      <c r="F60">
        <f t="shared" si="12"/>
        <v>73.685222222222222</v>
      </c>
      <c r="G60">
        <f t="shared" si="12"/>
        <v>8.4608188648752503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workbookViewId="0">
      <selection activeCell="Q32" sqref="Q32"/>
    </sheetView>
  </sheetViews>
  <sheetFormatPr defaultRowHeight="15" x14ac:dyDescent="0.25"/>
  <sheetData>
    <row r="1" spans="1:31" x14ac:dyDescent="0.25">
      <c r="A1" t="s">
        <v>14</v>
      </c>
      <c r="R1" t="s">
        <v>21</v>
      </c>
    </row>
    <row r="2" spans="1:31" x14ac:dyDescent="0.25">
      <c r="A2" t="s">
        <v>5</v>
      </c>
      <c r="C2" s="1" t="s">
        <v>17</v>
      </c>
      <c r="E2" t="s">
        <v>15</v>
      </c>
      <c r="G2" s="1" t="s">
        <v>8</v>
      </c>
      <c r="I2" s="1" t="s">
        <v>18</v>
      </c>
      <c r="K2" s="1" t="s">
        <v>19</v>
      </c>
      <c r="M2" s="1" t="s">
        <v>20</v>
      </c>
      <c r="O2" t="s">
        <v>16</v>
      </c>
      <c r="R2" t="s">
        <v>5</v>
      </c>
      <c r="T2" s="1" t="s">
        <v>17</v>
      </c>
      <c r="V2" t="s">
        <v>15</v>
      </c>
      <c r="X2" s="1" t="s">
        <v>8</v>
      </c>
      <c r="Z2" s="1" t="s">
        <v>18</v>
      </c>
      <c r="AB2" s="1" t="s">
        <v>19</v>
      </c>
      <c r="AD2" s="1" t="s">
        <v>20</v>
      </c>
    </row>
    <row r="3" spans="1:31" x14ac:dyDescent="0.25">
      <c r="A3" t="s">
        <v>1</v>
      </c>
      <c r="B3" t="s">
        <v>2</v>
      </c>
      <c r="C3" t="s">
        <v>1</v>
      </c>
      <c r="D3" t="s">
        <v>2</v>
      </c>
      <c r="E3" t="s">
        <v>1</v>
      </c>
      <c r="F3" t="s">
        <v>2</v>
      </c>
      <c r="G3" t="s">
        <v>1</v>
      </c>
      <c r="H3" t="s">
        <v>2</v>
      </c>
      <c r="I3" t="s">
        <v>1</v>
      </c>
      <c r="J3" t="s">
        <v>2</v>
      </c>
      <c r="K3" t="s">
        <v>1</v>
      </c>
      <c r="L3" t="s">
        <v>2</v>
      </c>
      <c r="M3" t="s">
        <v>1</v>
      </c>
      <c r="N3" t="s">
        <v>2</v>
      </c>
      <c r="O3" t="s">
        <v>1</v>
      </c>
      <c r="P3" t="s">
        <v>2</v>
      </c>
      <c r="R3" t="s">
        <v>1</v>
      </c>
      <c r="S3" t="s">
        <v>2</v>
      </c>
      <c r="T3" t="s">
        <v>1</v>
      </c>
      <c r="U3" t="s">
        <v>2</v>
      </c>
      <c r="V3" t="s">
        <v>1</v>
      </c>
      <c r="W3" t="s">
        <v>2</v>
      </c>
      <c r="X3" t="s">
        <v>1</v>
      </c>
      <c r="Y3" t="s">
        <v>2</v>
      </c>
      <c r="Z3" t="s">
        <v>1</v>
      </c>
      <c r="AA3" t="s">
        <v>2</v>
      </c>
      <c r="AB3" t="s">
        <v>1</v>
      </c>
      <c r="AC3" t="s">
        <v>2</v>
      </c>
      <c r="AD3" t="s">
        <v>1</v>
      </c>
      <c r="AE3" t="s">
        <v>2</v>
      </c>
    </row>
    <row r="4" spans="1:31" x14ac:dyDescent="0.25">
      <c r="A4">
        <v>929.31100000000004</v>
      </c>
      <c r="B4">
        <v>306.78700000000003</v>
      </c>
      <c r="C4" s="2">
        <v>1457.723</v>
      </c>
      <c r="D4" s="2">
        <v>1674.3979999999999</v>
      </c>
      <c r="E4" s="2">
        <v>447.31799999999998</v>
      </c>
      <c r="F4" s="2">
        <v>877.38699999999994</v>
      </c>
      <c r="G4" s="2">
        <v>681.20600000000002</v>
      </c>
      <c r="H4" s="2">
        <v>630.44500000000005</v>
      </c>
      <c r="I4" s="2">
        <v>188.64400000000001</v>
      </c>
      <c r="J4" s="2">
        <v>978.21100000000001</v>
      </c>
      <c r="K4" s="2">
        <v>2051.143</v>
      </c>
      <c r="L4" s="2">
        <v>340.685</v>
      </c>
      <c r="M4" s="2">
        <v>66.3</v>
      </c>
      <c r="N4" s="2">
        <v>62.8</v>
      </c>
      <c r="O4" s="2">
        <v>14.513</v>
      </c>
      <c r="P4" s="2">
        <v>5.4290000000000003</v>
      </c>
      <c r="R4" s="2">
        <v>38.721290000000003</v>
      </c>
      <c r="S4" s="2">
        <v>12.78279</v>
      </c>
      <c r="T4" s="2">
        <v>79.415080000000003</v>
      </c>
      <c r="U4" s="2">
        <v>100.7428</v>
      </c>
      <c r="V4" s="2">
        <v>36.245579999999997</v>
      </c>
      <c r="W4" s="2">
        <v>61.597250000000003</v>
      </c>
      <c r="X4" s="2">
        <v>51.0107</v>
      </c>
      <c r="Y4" s="2">
        <v>52.180399999999999</v>
      </c>
      <c r="Z4" s="2">
        <v>19.3</v>
      </c>
      <c r="AA4" s="2">
        <v>102.7625</v>
      </c>
      <c r="AB4" s="2">
        <v>229.76769999999999</v>
      </c>
      <c r="AC4" s="2">
        <v>38.005499999999998</v>
      </c>
      <c r="AD4" s="2">
        <v>12.658250000000001</v>
      </c>
      <c r="AE4" s="2">
        <v>15.02675</v>
      </c>
    </row>
    <row r="5" spans="1:31" x14ac:dyDescent="0.25">
      <c r="A5">
        <v>843.96500000000003</v>
      </c>
      <c r="B5">
        <v>521.35</v>
      </c>
      <c r="C5" s="2">
        <v>2103.6379999999999</v>
      </c>
      <c r="D5" s="2">
        <v>692.47400000000005</v>
      </c>
      <c r="E5" s="2">
        <v>386.30399999999997</v>
      </c>
      <c r="F5" s="2">
        <v>570.875</v>
      </c>
      <c r="G5" s="2">
        <v>662.30899999999997</v>
      </c>
      <c r="H5" s="2">
        <v>476.87599999999998</v>
      </c>
      <c r="I5" s="2">
        <v>1174.192</v>
      </c>
      <c r="J5" s="2">
        <v>419.2</v>
      </c>
      <c r="K5" s="2">
        <v>849.11</v>
      </c>
      <c r="L5" s="2">
        <v>381.61399999999998</v>
      </c>
      <c r="M5" s="2">
        <v>94.4</v>
      </c>
      <c r="N5" s="2">
        <v>26.8</v>
      </c>
      <c r="O5" s="2">
        <v>34.911999999999999</v>
      </c>
      <c r="P5" s="2">
        <v>31.681999999999999</v>
      </c>
      <c r="R5" s="2">
        <v>35.165210000000002</v>
      </c>
      <c r="S5" s="2">
        <v>21.722919999999998</v>
      </c>
      <c r="T5" s="2">
        <v>91.296999999999997</v>
      </c>
      <c r="U5" s="2">
        <v>52.402329999999999</v>
      </c>
      <c r="V5" s="2">
        <v>29.67258</v>
      </c>
      <c r="W5" s="2">
        <v>40.647080000000003</v>
      </c>
      <c r="X5" s="2">
        <v>44.971600000000002</v>
      </c>
      <c r="Y5" s="2">
        <v>40.96</v>
      </c>
      <c r="Z5" s="2">
        <v>90.333380000000005</v>
      </c>
      <c r="AA5" s="2">
        <v>32.675879999999999</v>
      </c>
      <c r="AB5" s="2">
        <v>86.944500000000005</v>
      </c>
      <c r="AC5" s="2">
        <v>45.959330000000001</v>
      </c>
      <c r="AD5" s="2">
        <v>23.093250000000001</v>
      </c>
      <c r="AE5" s="2">
        <v>5.8032500000000002</v>
      </c>
    </row>
    <row r="6" spans="1:31" x14ac:dyDescent="0.25">
      <c r="A6">
        <v>1663.8579999999999</v>
      </c>
      <c r="B6">
        <v>816.93900000000008</v>
      </c>
      <c r="C6" s="2">
        <v>686.65700000000004</v>
      </c>
      <c r="D6" s="2">
        <v>839.32100000000003</v>
      </c>
      <c r="E6" s="2">
        <v>133.56700000000001</v>
      </c>
      <c r="F6" s="2">
        <v>1153.7860000000001</v>
      </c>
      <c r="G6" s="2">
        <v>729.01199999999994</v>
      </c>
      <c r="H6" s="2">
        <v>469.48700000000002</v>
      </c>
      <c r="I6" s="2">
        <v>1362.7670000000001</v>
      </c>
      <c r="J6" s="2">
        <v>634.08600000000001</v>
      </c>
      <c r="K6" s="2">
        <v>503.37599999999998</v>
      </c>
      <c r="L6" s="2">
        <v>423.63099999999997</v>
      </c>
      <c r="M6" s="2">
        <v>209</v>
      </c>
      <c r="N6" s="2">
        <v>70.2</v>
      </c>
      <c r="O6" s="2">
        <v>40.283000000000001</v>
      </c>
      <c r="P6" s="2">
        <v>33.061999999999998</v>
      </c>
      <c r="R6" s="2">
        <v>69.327420000000004</v>
      </c>
      <c r="S6" s="2">
        <v>34.03913</v>
      </c>
      <c r="T6" s="2">
        <v>47.07658</v>
      </c>
      <c r="U6" s="2">
        <v>60.623170000000002</v>
      </c>
      <c r="V6" s="2">
        <v>10.057169999999999</v>
      </c>
      <c r="W6" s="2">
        <v>85.827500000000001</v>
      </c>
      <c r="X6" s="2">
        <v>66.399100000000004</v>
      </c>
      <c r="Y6" s="2">
        <v>34.348700000000001</v>
      </c>
      <c r="Z6" s="2">
        <v>140.70590000000001</v>
      </c>
      <c r="AA6" s="2">
        <v>54.224130000000002</v>
      </c>
      <c r="AB6" s="2">
        <v>80.219499999999996</v>
      </c>
      <c r="AC6" s="2">
        <v>49.899000000000001</v>
      </c>
      <c r="AD6" s="2">
        <v>45.33325</v>
      </c>
      <c r="AE6" s="2">
        <v>15.53</v>
      </c>
    </row>
    <row r="7" spans="1:31" x14ac:dyDescent="0.25">
      <c r="A7">
        <v>1049.7840000000001</v>
      </c>
      <c r="B7">
        <v>794.20699999999999</v>
      </c>
      <c r="C7" s="2">
        <v>638.15899999999999</v>
      </c>
      <c r="D7" s="2">
        <v>396.88499999999999</v>
      </c>
      <c r="E7" s="2">
        <v>321.66699999999997</v>
      </c>
      <c r="F7" s="2">
        <v>679.33299999999997</v>
      </c>
      <c r="G7" s="2">
        <v>660.75300000000004</v>
      </c>
      <c r="H7" s="2">
        <v>175.4</v>
      </c>
      <c r="I7" s="2">
        <v>449.28699999999998</v>
      </c>
      <c r="J7" s="2">
        <v>688.76300000000003</v>
      </c>
      <c r="K7" s="2">
        <v>676.13</v>
      </c>
      <c r="L7" s="2">
        <v>110.721</v>
      </c>
      <c r="M7" s="2">
        <v>240.6</v>
      </c>
      <c r="N7" s="2">
        <v>47.2</v>
      </c>
      <c r="O7" s="2">
        <v>14.451000000000001</v>
      </c>
      <c r="P7" s="2">
        <v>24.452000000000002</v>
      </c>
      <c r="R7" s="2">
        <v>43.741</v>
      </c>
      <c r="S7" s="2">
        <v>33.09196</v>
      </c>
      <c r="T7" s="2">
        <v>47.552750000000003</v>
      </c>
      <c r="U7" s="2">
        <v>28.911999999999999</v>
      </c>
      <c r="V7" s="2">
        <v>25.580919999999999</v>
      </c>
      <c r="W7" s="2">
        <v>47.143920000000001</v>
      </c>
      <c r="X7" s="2">
        <v>61.259700000000002</v>
      </c>
      <c r="Y7" s="2">
        <v>16.709299999999999</v>
      </c>
      <c r="Z7" s="2">
        <v>47.62</v>
      </c>
      <c r="AA7" s="2">
        <v>50.545879999999997</v>
      </c>
      <c r="AB7" s="2">
        <v>87.417670000000001</v>
      </c>
      <c r="AC7" s="2">
        <v>8.1398329999999994</v>
      </c>
      <c r="AD7" s="2">
        <v>47.106749999999998</v>
      </c>
      <c r="AE7" s="2">
        <v>10.51</v>
      </c>
    </row>
    <row r="8" spans="1:31" x14ac:dyDescent="0.25">
      <c r="A8">
        <v>219.654</v>
      </c>
      <c r="B8">
        <v>486.05</v>
      </c>
      <c r="C8" s="2">
        <v>666.68</v>
      </c>
      <c r="D8" s="2">
        <v>677.62</v>
      </c>
      <c r="E8" s="2">
        <v>124.405</v>
      </c>
      <c r="F8" s="2">
        <v>649.322</v>
      </c>
      <c r="G8" s="2">
        <v>1213.7380000000001</v>
      </c>
      <c r="H8" s="2">
        <v>68.667000000000002</v>
      </c>
      <c r="I8" s="2">
        <v>2124.9349999999999</v>
      </c>
      <c r="J8" s="2">
        <v>703.04600000000005</v>
      </c>
      <c r="K8" s="2">
        <v>779.97400000000005</v>
      </c>
      <c r="L8" s="2">
        <v>262.38</v>
      </c>
      <c r="M8" s="2">
        <v>165.2</v>
      </c>
      <c r="N8" s="2">
        <v>48</v>
      </c>
      <c r="O8" s="2">
        <v>162.99</v>
      </c>
      <c r="P8" s="2">
        <v>22.2</v>
      </c>
      <c r="R8" s="2">
        <v>9.1522500000000004</v>
      </c>
      <c r="S8" s="2">
        <v>20.252079999999999</v>
      </c>
      <c r="T8" s="2">
        <v>49.55883</v>
      </c>
      <c r="U8" s="2">
        <v>55.754829999999998</v>
      </c>
      <c r="V8" s="2">
        <v>9.2706669999999995</v>
      </c>
      <c r="W8" s="2">
        <v>42.08558</v>
      </c>
      <c r="X8" s="2">
        <v>90.33</v>
      </c>
      <c r="Y8" s="2">
        <v>5.0407000000000002</v>
      </c>
      <c r="Z8" s="2">
        <v>175.98500000000001</v>
      </c>
      <c r="AA8" s="2">
        <v>68.569130000000001</v>
      </c>
      <c r="AB8" s="2">
        <v>95.988</v>
      </c>
      <c r="AC8" s="2">
        <v>35.04533</v>
      </c>
      <c r="AD8" s="2">
        <v>34.966749999999998</v>
      </c>
      <c r="AE8" s="2">
        <v>9.3667499999999997</v>
      </c>
    </row>
    <row r="9" spans="1:31" x14ac:dyDescent="0.25">
      <c r="A9">
        <v>1615.5320000000002</v>
      </c>
      <c r="B9">
        <v>1023.2619999999999</v>
      </c>
      <c r="C9" s="2">
        <v>968.68399999999997</v>
      </c>
      <c r="D9" s="2">
        <v>380.91899999999998</v>
      </c>
      <c r="E9" s="2">
        <v>119.124</v>
      </c>
      <c r="F9" s="2">
        <v>729.33900000000006</v>
      </c>
      <c r="G9" s="2">
        <v>332.00400000000002</v>
      </c>
      <c r="H9" s="2">
        <v>174.06299999999999</v>
      </c>
      <c r="I9" s="2">
        <v>1401.3910000000001</v>
      </c>
      <c r="J9" s="2">
        <v>1431.058</v>
      </c>
      <c r="K9" s="2">
        <v>981.56</v>
      </c>
      <c r="L9" s="2">
        <v>337.85599999999999</v>
      </c>
      <c r="M9" s="2">
        <v>241.40600000000001</v>
      </c>
      <c r="N9" s="2">
        <v>157</v>
      </c>
      <c r="O9" s="2">
        <v>21.613</v>
      </c>
      <c r="P9" s="2">
        <v>14.670999999999999</v>
      </c>
      <c r="R9" s="2">
        <v>67.313829999999996</v>
      </c>
      <c r="S9" s="2">
        <v>42.635919999999999</v>
      </c>
      <c r="T9" s="2">
        <v>48.725920000000002</v>
      </c>
      <c r="U9" s="2">
        <v>29.017579999999999</v>
      </c>
      <c r="V9" s="2">
        <v>8.7035830000000001</v>
      </c>
      <c r="W9" s="2">
        <v>54.055999999999997</v>
      </c>
      <c r="X9" s="2">
        <v>30.6416</v>
      </c>
      <c r="Y9" s="2">
        <v>15.875299999999999</v>
      </c>
      <c r="Z9" s="2">
        <v>87.848380000000006</v>
      </c>
      <c r="AA9" s="2">
        <v>117.28230000000001</v>
      </c>
      <c r="AB9" s="2">
        <v>89.634330000000006</v>
      </c>
      <c r="AC9" s="2">
        <v>38.5</v>
      </c>
      <c r="AD9" s="2">
        <v>47.128250000000001</v>
      </c>
      <c r="AE9" s="2">
        <v>22.75675</v>
      </c>
    </row>
    <row r="10" spans="1:31" x14ac:dyDescent="0.25">
      <c r="A10">
        <v>1223.701</v>
      </c>
      <c r="B10">
        <v>300.98900000000003</v>
      </c>
      <c r="C10" s="2">
        <v>3736.1590000000001</v>
      </c>
      <c r="D10" s="2">
        <v>180.64500000000001</v>
      </c>
      <c r="E10" s="2">
        <v>539.84199999999998</v>
      </c>
      <c r="F10" s="2">
        <v>591.45100000000002</v>
      </c>
      <c r="G10" s="2">
        <v>1797.17</v>
      </c>
      <c r="H10" s="2">
        <v>291.72000000000003</v>
      </c>
      <c r="I10" s="2">
        <v>1540.82</v>
      </c>
      <c r="J10" s="2">
        <v>441.62799999999999</v>
      </c>
      <c r="K10" s="2">
        <v>1132.6389999999999</v>
      </c>
      <c r="L10" s="2">
        <v>1427.297</v>
      </c>
      <c r="M10" s="2">
        <v>131.61799999999999</v>
      </c>
      <c r="N10" s="2">
        <v>42.406999999999996</v>
      </c>
      <c r="O10" s="2">
        <v>65.923000000000002</v>
      </c>
      <c r="P10" s="2">
        <v>14.57</v>
      </c>
      <c r="R10" s="2">
        <v>50.987540000000003</v>
      </c>
      <c r="S10" s="2">
        <v>12.54121</v>
      </c>
      <c r="T10" s="2">
        <v>254.4753</v>
      </c>
      <c r="U10" s="2">
        <v>11.67108</v>
      </c>
      <c r="V10" s="2">
        <v>43.680500000000002</v>
      </c>
      <c r="W10" s="2">
        <v>35.928750000000001</v>
      </c>
      <c r="X10" s="2">
        <v>164.93260000000001</v>
      </c>
      <c r="Y10" s="2">
        <v>29.083300000000001</v>
      </c>
      <c r="Z10" s="2">
        <v>111.8884</v>
      </c>
      <c r="AA10" s="2">
        <v>35.946629999999999</v>
      </c>
      <c r="AB10" s="2">
        <v>129.16300000000001</v>
      </c>
      <c r="AC10" s="2">
        <v>168.37780000000001</v>
      </c>
      <c r="AD10" s="2">
        <v>22.663250000000001</v>
      </c>
      <c r="AE10" s="2">
        <v>7.8267499999999997</v>
      </c>
    </row>
    <row r="11" spans="1:31" x14ac:dyDescent="0.25">
      <c r="A11">
        <v>491.47400000000005</v>
      </c>
      <c r="B11">
        <v>512.63800000000003</v>
      </c>
      <c r="C11" s="2">
        <v>1076.895</v>
      </c>
      <c r="D11" s="2">
        <v>172.70599999999999</v>
      </c>
      <c r="E11" s="2">
        <v>402.37599999999998</v>
      </c>
      <c r="F11" s="2">
        <v>561.20000000000005</v>
      </c>
      <c r="G11" s="2">
        <v>687.83600000000001</v>
      </c>
      <c r="H11" s="2">
        <v>121.69799999999999</v>
      </c>
      <c r="I11" s="2">
        <v>703.63499999999999</v>
      </c>
      <c r="J11" s="2">
        <v>912.32899999999995</v>
      </c>
      <c r="K11" s="2">
        <v>612.48299999999995</v>
      </c>
      <c r="L11" s="2">
        <v>116.76</v>
      </c>
      <c r="M11" s="2">
        <v>424.27600000000001</v>
      </c>
      <c r="N11" s="2">
        <v>258.24599999999998</v>
      </c>
      <c r="O11" s="2">
        <v>38.518000000000001</v>
      </c>
      <c r="P11" s="2">
        <v>15.571</v>
      </c>
      <c r="R11" s="2">
        <v>20.478079999999999</v>
      </c>
      <c r="S11" s="2">
        <v>21.359919999999999</v>
      </c>
      <c r="T11" s="2">
        <v>73.157669999999996</v>
      </c>
      <c r="U11" s="2">
        <v>9.6025829999999992</v>
      </c>
      <c r="V11" s="2">
        <v>32.146000000000001</v>
      </c>
      <c r="W11" s="2">
        <v>44.206670000000003</v>
      </c>
      <c r="X11" s="2">
        <v>56.6462</v>
      </c>
      <c r="Y11" s="2">
        <v>11.86</v>
      </c>
      <c r="Z11" s="2">
        <v>58.533380000000001</v>
      </c>
      <c r="AA11" s="2">
        <v>79.545000000000002</v>
      </c>
      <c r="AB11" s="2">
        <v>82.448999999999998</v>
      </c>
      <c r="AC11" s="2">
        <v>11.675000000000001</v>
      </c>
      <c r="AD11" s="2">
        <v>41.84</v>
      </c>
      <c r="AE11" s="2">
        <v>52.968249999999998</v>
      </c>
    </row>
    <row r="12" spans="1:31" x14ac:dyDescent="0.25">
      <c r="A12">
        <v>382.71799999999996</v>
      </c>
      <c r="B12">
        <v>137.48500000000001</v>
      </c>
      <c r="C12" s="2">
        <v>407.87299999999999</v>
      </c>
      <c r="D12" s="2">
        <v>499.4</v>
      </c>
      <c r="E12" s="2">
        <v>636.47400000000005</v>
      </c>
      <c r="F12" s="2">
        <v>837.70699999999999</v>
      </c>
      <c r="G12" s="2">
        <v>575.75800000000004</v>
      </c>
      <c r="H12" s="2">
        <v>189.55</v>
      </c>
      <c r="I12" s="2">
        <v>749.45399999999995</v>
      </c>
      <c r="J12" s="2">
        <v>1222.6279999999999</v>
      </c>
      <c r="K12" s="2">
        <v>812.94899999999996</v>
      </c>
      <c r="L12" s="2">
        <v>727.47699999999998</v>
      </c>
      <c r="M12" s="2">
        <v>237.31200000000001</v>
      </c>
      <c r="N12" s="2">
        <v>134.292</v>
      </c>
      <c r="O12" s="2">
        <v>55.360999999999997</v>
      </c>
      <c r="P12" s="2">
        <v>12.012</v>
      </c>
      <c r="R12" s="2">
        <v>15.946580000000001</v>
      </c>
      <c r="S12" s="2">
        <v>5.728542</v>
      </c>
      <c r="T12" s="2">
        <v>25.009499999999999</v>
      </c>
      <c r="U12" s="2">
        <v>36.441330000000001</v>
      </c>
      <c r="V12" s="2">
        <v>44.896419999999999</v>
      </c>
      <c r="W12" s="2">
        <v>54.991079999999997</v>
      </c>
      <c r="X12" s="2">
        <v>42.5242</v>
      </c>
      <c r="Y12" s="2">
        <v>15.3247</v>
      </c>
      <c r="Z12" s="2">
        <v>72.418379999999999</v>
      </c>
      <c r="AA12" s="2">
        <v>95.921629999999993</v>
      </c>
      <c r="AB12" s="2">
        <v>121.09350000000001</v>
      </c>
      <c r="AC12" s="2">
        <v>68.733329999999995</v>
      </c>
      <c r="AD12" s="2">
        <v>29.69</v>
      </c>
      <c r="AE12" s="2">
        <v>14.16825</v>
      </c>
    </row>
    <row r="13" spans="1:31" x14ac:dyDescent="0.25">
      <c r="A13">
        <v>1033.1600000000001</v>
      </c>
      <c r="B13">
        <v>455.2</v>
      </c>
      <c r="C13" s="2">
        <v>381.471</v>
      </c>
      <c r="D13" s="2">
        <v>628.58299999999997</v>
      </c>
      <c r="E13" s="2">
        <v>1462.777</v>
      </c>
      <c r="F13" s="2">
        <v>1246.7270000000001</v>
      </c>
      <c r="G13" s="2">
        <v>126.45</v>
      </c>
      <c r="H13" s="2">
        <v>245.43100000000001</v>
      </c>
      <c r="I13" s="2">
        <v>912.43899999999996</v>
      </c>
      <c r="J13" s="2">
        <v>338.11700000000002</v>
      </c>
      <c r="K13" s="2">
        <v>444.37599999999998</v>
      </c>
      <c r="L13" s="2">
        <v>392.964</v>
      </c>
      <c r="M13" s="2">
        <v>183.256</v>
      </c>
      <c r="N13" s="2">
        <v>689.23599999999999</v>
      </c>
      <c r="O13" s="2">
        <v>17.347000000000001</v>
      </c>
      <c r="P13" s="2">
        <v>21.571000000000002</v>
      </c>
      <c r="R13" s="2">
        <v>43.04833</v>
      </c>
      <c r="S13" s="2">
        <v>18.966670000000001</v>
      </c>
      <c r="T13" s="2">
        <v>21.13608</v>
      </c>
      <c r="U13" s="2">
        <v>31.457170000000001</v>
      </c>
      <c r="V13" s="2">
        <v>97.206419999999994</v>
      </c>
      <c r="W13" s="2">
        <v>91.617829999999998</v>
      </c>
      <c r="X13" s="2">
        <v>12.337999999999999</v>
      </c>
      <c r="Y13" s="2">
        <v>20.193300000000001</v>
      </c>
      <c r="Z13" s="2">
        <v>78.450879999999998</v>
      </c>
      <c r="AA13" s="2">
        <v>27.565000000000001</v>
      </c>
      <c r="AB13" s="2">
        <v>55.786999999999999</v>
      </c>
      <c r="AC13" s="2">
        <v>63.50367</v>
      </c>
      <c r="AD13" s="2">
        <v>36.07</v>
      </c>
      <c r="AE13" s="2">
        <v>90.361750000000001</v>
      </c>
    </row>
    <row r="14" spans="1:31" x14ac:dyDescent="0.25">
      <c r="A14">
        <v>973.005</v>
      </c>
      <c r="B14">
        <v>1793.2280000000001</v>
      </c>
      <c r="C14" s="2">
        <v>823.34900000000005</v>
      </c>
      <c r="D14" s="2">
        <v>203.77699999999999</v>
      </c>
      <c r="E14" s="2">
        <v>1057.098</v>
      </c>
      <c r="F14" s="2"/>
      <c r="G14" s="2">
        <v>794.15700000000004</v>
      </c>
      <c r="H14" s="2"/>
      <c r="I14" s="2">
        <v>1129.6489999999999</v>
      </c>
      <c r="J14" s="2">
        <v>422.20800000000003</v>
      </c>
      <c r="K14" s="2">
        <v>377.96</v>
      </c>
      <c r="L14" s="2"/>
      <c r="M14" s="2">
        <v>97.007000000000005</v>
      </c>
      <c r="N14" s="2">
        <v>648.77499999999998</v>
      </c>
      <c r="O14" s="2">
        <v>17.114000000000001</v>
      </c>
      <c r="P14" s="2">
        <v>9.8810000000000002</v>
      </c>
      <c r="R14" s="2">
        <v>40.541879999999999</v>
      </c>
      <c r="S14" s="2">
        <v>74.717830000000006</v>
      </c>
      <c r="T14" s="2">
        <v>46.369669999999999</v>
      </c>
      <c r="U14" s="2">
        <v>10.282830000000001</v>
      </c>
      <c r="V14" s="2">
        <v>77.748249999999999</v>
      </c>
      <c r="W14" s="2"/>
      <c r="X14" s="2">
        <v>59.447299999999998</v>
      </c>
      <c r="Y14" s="2"/>
      <c r="Z14" s="2">
        <v>106.6866</v>
      </c>
      <c r="AA14" s="2">
        <v>39.384999999999998</v>
      </c>
      <c r="AB14" s="2">
        <v>51.185169999999999</v>
      </c>
      <c r="AC14" s="2"/>
      <c r="AD14" s="2">
        <v>18.725000000000001</v>
      </c>
      <c r="AE14" s="2">
        <v>61.27675</v>
      </c>
    </row>
    <row r="15" spans="1:31" x14ac:dyDescent="0.25">
      <c r="A15">
        <v>1189.106</v>
      </c>
      <c r="B15">
        <v>1051.088</v>
      </c>
      <c r="C15" s="2">
        <v>236.76599999999999</v>
      </c>
      <c r="D15" s="2">
        <v>1002.354</v>
      </c>
      <c r="E15" s="2">
        <v>548.95500000000004</v>
      </c>
      <c r="F15" s="2"/>
      <c r="G15" s="2">
        <v>707.22699999999998</v>
      </c>
      <c r="H15" s="2"/>
      <c r="I15" s="2">
        <v>724.40899999999999</v>
      </c>
      <c r="J15" s="2">
        <v>758</v>
      </c>
      <c r="K15" s="2">
        <v>744.69</v>
      </c>
      <c r="L15" s="2"/>
      <c r="M15" s="2">
        <v>27.8</v>
      </c>
      <c r="N15" s="2">
        <v>479.51600000000002</v>
      </c>
      <c r="O15" s="2">
        <v>36.853999999999999</v>
      </c>
      <c r="P15" s="2"/>
      <c r="R15" s="2">
        <v>49.546080000000003</v>
      </c>
      <c r="S15" s="2">
        <v>43.79533</v>
      </c>
      <c r="T15" s="2">
        <v>16.857669999999999</v>
      </c>
      <c r="U15" s="2">
        <v>57.808920000000001</v>
      </c>
      <c r="V15" s="2">
        <v>34.679169999999999</v>
      </c>
      <c r="W15" s="2"/>
      <c r="X15" s="2">
        <v>56.26</v>
      </c>
      <c r="Y15" s="2"/>
      <c r="Z15" s="2">
        <v>69.072500000000005</v>
      </c>
      <c r="AA15" s="2">
        <v>90.930880000000002</v>
      </c>
      <c r="AB15" s="2">
        <v>102.1343</v>
      </c>
      <c r="AC15" s="2"/>
      <c r="AD15" s="2">
        <v>5.48325</v>
      </c>
      <c r="AE15" s="2">
        <v>79.144999999999996</v>
      </c>
    </row>
    <row r="16" spans="1:31" x14ac:dyDescent="0.25">
      <c r="A16">
        <v>687.41599999999994</v>
      </c>
      <c r="B16">
        <v>402.72900000000004</v>
      </c>
      <c r="C16" s="2">
        <v>407.85500000000002</v>
      </c>
      <c r="D16" s="2">
        <v>229.6</v>
      </c>
      <c r="E16" s="2">
        <v>1329.9929999999999</v>
      </c>
      <c r="F16" s="2"/>
      <c r="G16" s="2">
        <v>1598.0060000000001</v>
      </c>
      <c r="H16" s="2"/>
      <c r="I16" s="2">
        <v>963.84</v>
      </c>
      <c r="J16" s="2"/>
      <c r="K16" s="2">
        <v>1111.953</v>
      </c>
      <c r="L16" s="2"/>
      <c r="M16" s="2">
        <v>165.42</v>
      </c>
      <c r="N16" s="2">
        <v>364.20400000000001</v>
      </c>
      <c r="O16" s="2">
        <v>23.481000000000002</v>
      </c>
      <c r="P16" s="2"/>
      <c r="R16" s="2">
        <v>28.642330000000001</v>
      </c>
      <c r="S16" s="2">
        <v>16.780380000000001</v>
      </c>
      <c r="T16" s="2">
        <v>33.878920000000001</v>
      </c>
      <c r="U16" s="2">
        <v>12.76667</v>
      </c>
      <c r="V16" s="2">
        <v>96.812330000000003</v>
      </c>
      <c r="W16" s="2"/>
      <c r="X16" s="2">
        <v>93.565299999999993</v>
      </c>
      <c r="Y16" s="2"/>
      <c r="Z16" s="2">
        <v>112.6309</v>
      </c>
      <c r="AA16" s="2"/>
      <c r="AB16" s="2">
        <v>122.4988</v>
      </c>
      <c r="AC16" s="2"/>
      <c r="AD16" s="2">
        <v>32.45675</v>
      </c>
      <c r="AE16" s="2">
        <v>43.893250000000002</v>
      </c>
    </row>
    <row r="17" spans="1:31" x14ac:dyDescent="0.25">
      <c r="A17">
        <v>1901.75</v>
      </c>
      <c r="B17">
        <v>790.82400000000007</v>
      </c>
      <c r="C17" s="2">
        <v>106.774</v>
      </c>
      <c r="D17" s="2"/>
      <c r="E17" s="2">
        <v>1228.425</v>
      </c>
      <c r="F17" s="2"/>
      <c r="G17" s="2">
        <v>905.55399999999997</v>
      </c>
      <c r="H17" s="2"/>
      <c r="I17" s="2">
        <v>2214.4140000000002</v>
      </c>
      <c r="J17" s="2"/>
      <c r="K17" s="2">
        <v>471.786</v>
      </c>
      <c r="L17" s="2"/>
      <c r="M17" s="2">
        <v>1099.0050000000001</v>
      </c>
      <c r="N17" s="2">
        <v>174.553</v>
      </c>
      <c r="O17" s="2">
        <v>22.058</v>
      </c>
      <c r="P17" s="2"/>
      <c r="R17" s="2">
        <v>79.239580000000004</v>
      </c>
      <c r="S17" s="2">
        <v>32.951000000000001</v>
      </c>
      <c r="T17" s="2">
        <v>7.07</v>
      </c>
      <c r="U17" s="2"/>
      <c r="V17" s="2">
        <v>90.879249999999999</v>
      </c>
      <c r="W17" s="2"/>
      <c r="X17" s="2">
        <v>82.146699999999996</v>
      </c>
      <c r="Y17" s="2"/>
      <c r="Z17" s="2">
        <v>265.64839999999998</v>
      </c>
      <c r="AA17" s="2"/>
      <c r="AB17" s="2">
        <v>49.707329999999999</v>
      </c>
      <c r="AC17" s="2"/>
      <c r="AD17" s="2">
        <v>153.2433</v>
      </c>
      <c r="AE17" s="2">
        <v>38.91675</v>
      </c>
    </row>
    <row r="18" spans="1:31" x14ac:dyDescent="0.25">
      <c r="A18">
        <v>952.80899999999997</v>
      </c>
      <c r="B18">
        <v>974.3599999999999</v>
      </c>
      <c r="C18" s="2">
        <v>187.19300000000001</v>
      </c>
      <c r="D18" s="2"/>
      <c r="E18" s="2">
        <v>943.67100000000005</v>
      </c>
      <c r="F18" s="2"/>
      <c r="G18" s="2">
        <v>541.78599999999994</v>
      </c>
      <c r="H18" s="2"/>
      <c r="I18" s="2">
        <v>2666.4769999999999</v>
      </c>
      <c r="J18" s="2"/>
      <c r="K18" s="2">
        <v>180.00700000000001</v>
      </c>
      <c r="L18" s="2"/>
      <c r="M18" s="2">
        <v>4043.0259999999998</v>
      </c>
      <c r="N18" s="2">
        <v>575.52</v>
      </c>
      <c r="O18" s="2">
        <v>75.174999999999997</v>
      </c>
      <c r="P18" s="2"/>
      <c r="R18" s="2">
        <v>39.700380000000003</v>
      </c>
      <c r="S18" s="2">
        <v>40.598329999999997</v>
      </c>
      <c r="T18" s="2">
        <v>14.20867</v>
      </c>
      <c r="U18" s="2"/>
      <c r="V18" s="2">
        <v>58.30442</v>
      </c>
      <c r="W18" s="2"/>
      <c r="X18" s="2">
        <v>46.595300000000002</v>
      </c>
      <c r="Y18" s="2"/>
      <c r="Z18" s="2">
        <v>255.92160000000001</v>
      </c>
      <c r="AA18" s="2"/>
      <c r="AB18" s="2">
        <v>27.904669999999999</v>
      </c>
      <c r="AC18" s="2"/>
      <c r="AD18" s="2">
        <v>373.88679999999999</v>
      </c>
      <c r="AE18" s="2">
        <v>96.511750000000006</v>
      </c>
    </row>
    <row r="19" spans="1:31" x14ac:dyDescent="0.25">
      <c r="A19">
        <v>859.21399999999994</v>
      </c>
      <c r="B19">
        <v>843.42000000000007</v>
      </c>
      <c r="C19" s="2">
        <v>307.14100000000002</v>
      </c>
      <c r="D19" s="2"/>
      <c r="E19" s="2">
        <v>708.02800000000002</v>
      </c>
      <c r="F19" s="2"/>
      <c r="G19" s="2">
        <v>885.46</v>
      </c>
      <c r="H19" s="2"/>
      <c r="I19" s="2">
        <v>2383.8440000000001</v>
      </c>
      <c r="J19" s="2"/>
      <c r="K19" s="2">
        <v>222.14400000000001</v>
      </c>
      <c r="L19" s="2"/>
      <c r="M19" s="2">
        <v>1964.3389999999999</v>
      </c>
      <c r="N19" s="2">
        <v>495.77300000000002</v>
      </c>
      <c r="O19" s="2">
        <v>3.286</v>
      </c>
      <c r="P19" s="2"/>
      <c r="R19" s="2">
        <v>35.800579999999997</v>
      </c>
      <c r="S19" s="2">
        <v>35.142499999999998</v>
      </c>
      <c r="T19" s="2">
        <v>19.899080000000001</v>
      </c>
      <c r="U19" s="2"/>
      <c r="V19" s="2">
        <v>48.736330000000002</v>
      </c>
      <c r="W19" s="2"/>
      <c r="X19" s="2">
        <v>81.450699999999998</v>
      </c>
      <c r="Y19" s="2"/>
      <c r="Z19" s="2">
        <v>270.86340000000001</v>
      </c>
      <c r="AA19" s="2"/>
      <c r="AB19" s="2">
        <v>23.4435</v>
      </c>
      <c r="AC19" s="2"/>
      <c r="AD19" s="2">
        <v>226.5968</v>
      </c>
      <c r="AE19" s="2">
        <v>52.52</v>
      </c>
    </row>
    <row r="20" spans="1:31" x14ac:dyDescent="0.25">
      <c r="A20">
        <v>968.69399999999996</v>
      </c>
      <c r="B20">
        <v>766.06500000000005</v>
      </c>
      <c r="C20" s="2">
        <v>885.26400000000001</v>
      </c>
      <c r="D20" s="2"/>
      <c r="E20" s="2">
        <v>1211.384</v>
      </c>
      <c r="F20" s="2"/>
      <c r="G20" s="2">
        <v>1366.8009999999999</v>
      </c>
      <c r="H20" s="2"/>
      <c r="I20" s="2">
        <v>1514.51</v>
      </c>
      <c r="J20" s="2"/>
      <c r="K20" s="2">
        <v>233.12700000000001</v>
      </c>
      <c r="L20" s="2"/>
      <c r="M20" s="2">
        <v>1836.231</v>
      </c>
      <c r="N20" s="2">
        <v>398.43400000000003</v>
      </c>
      <c r="O20" s="2">
        <v>3.8570000000000002</v>
      </c>
      <c r="P20" s="2"/>
      <c r="R20" s="2">
        <v>40.362250000000003</v>
      </c>
      <c r="S20" s="2">
        <v>31.91938</v>
      </c>
      <c r="T20" s="2">
        <v>68.572000000000003</v>
      </c>
      <c r="U20" s="2"/>
      <c r="V20" s="2">
        <v>84.699749999999995</v>
      </c>
      <c r="W20" s="2"/>
      <c r="X20" s="2">
        <v>90.593299999999999</v>
      </c>
      <c r="Y20" s="2"/>
      <c r="Z20" s="2">
        <v>168.6909</v>
      </c>
      <c r="AA20" s="2"/>
      <c r="AB20" s="2">
        <v>35.161169999999998</v>
      </c>
      <c r="AC20" s="2"/>
      <c r="AD20" s="2">
        <v>168.6268</v>
      </c>
      <c r="AE20" s="2">
        <v>57.076749999999997</v>
      </c>
    </row>
    <row r="21" spans="1:31" x14ac:dyDescent="0.25">
      <c r="A21">
        <v>936.25199999999995</v>
      </c>
      <c r="C21" s="2">
        <v>882.74900000000002</v>
      </c>
      <c r="D21" s="2"/>
      <c r="E21" s="2">
        <v>540.63900000000001</v>
      </c>
      <c r="F21" s="2"/>
      <c r="G21" s="2">
        <v>997.36800000000005</v>
      </c>
      <c r="H21" s="2"/>
      <c r="I21" s="2">
        <v>2802.9769999999999</v>
      </c>
      <c r="J21" s="2"/>
      <c r="K21" s="2">
        <v>354.5</v>
      </c>
      <c r="L21" s="2"/>
      <c r="M21" s="2">
        <v>743.38400000000001</v>
      </c>
      <c r="N21" s="2">
        <v>272.51600000000002</v>
      </c>
      <c r="O21" s="2">
        <v>4.8570000000000002</v>
      </c>
      <c r="P21" s="2"/>
      <c r="R21" s="2">
        <v>39.0105</v>
      </c>
      <c r="S21" s="2"/>
      <c r="T21" s="2">
        <v>54.331919999999997</v>
      </c>
      <c r="U21" s="2"/>
      <c r="V21" s="2">
        <v>34.112499999999997</v>
      </c>
      <c r="W21" s="2"/>
      <c r="X21" s="2">
        <v>76.219300000000004</v>
      </c>
      <c r="Y21" s="2"/>
      <c r="Z21" s="2">
        <v>304.23500000000001</v>
      </c>
      <c r="AA21" s="2"/>
      <c r="AB21" s="2">
        <v>34.059330000000003</v>
      </c>
      <c r="AC21" s="2"/>
      <c r="AD21" s="2">
        <v>98.548249999999996</v>
      </c>
      <c r="AE21" s="2">
        <v>27.08325</v>
      </c>
    </row>
    <row r="22" spans="1:31" x14ac:dyDescent="0.25">
      <c r="A22">
        <v>1018.5530000000001</v>
      </c>
      <c r="C22" s="2">
        <v>1129.326</v>
      </c>
      <c r="D22" s="2"/>
      <c r="E22" s="2">
        <v>842.54</v>
      </c>
      <c r="F22" s="2"/>
      <c r="G22" s="2">
        <v>1638.8009999999999</v>
      </c>
      <c r="H22" s="2"/>
      <c r="I22" s="2">
        <v>855.423</v>
      </c>
      <c r="J22" s="2"/>
      <c r="K22" s="2">
        <v>424.95</v>
      </c>
      <c r="L22" s="2"/>
      <c r="M22" s="2">
        <v>852.45500000000004</v>
      </c>
      <c r="N22" s="2">
        <v>1276.1759999999999</v>
      </c>
      <c r="O22" s="2">
        <v>44.237000000000002</v>
      </c>
      <c r="P22" s="2"/>
      <c r="R22" s="2">
        <v>42.439709999999998</v>
      </c>
      <c r="S22" s="2"/>
      <c r="T22" s="2">
        <v>70.959500000000006</v>
      </c>
      <c r="U22" s="2"/>
      <c r="V22" s="2">
        <v>55.527830000000002</v>
      </c>
      <c r="W22" s="2"/>
      <c r="X22" s="2">
        <v>118.8373</v>
      </c>
      <c r="Y22" s="2"/>
      <c r="Z22" s="2">
        <v>86.623379999999997</v>
      </c>
      <c r="AA22" s="2"/>
      <c r="AB22" s="2">
        <v>58.798169999999999</v>
      </c>
      <c r="AC22" s="2"/>
      <c r="AD22" s="2">
        <v>118.8768</v>
      </c>
      <c r="AE22" s="2">
        <v>202.9983</v>
      </c>
    </row>
    <row r="23" spans="1:31" x14ac:dyDescent="0.25">
      <c r="A23">
        <v>1499.56</v>
      </c>
      <c r="C23" s="2">
        <v>517.4</v>
      </c>
      <c r="D23" s="2"/>
      <c r="E23" s="2">
        <v>907.55100000000004</v>
      </c>
      <c r="F23" s="2"/>
      <c r="G23" s="2">
        <v>2413.9870000000001</v>
      </c>
      <c r="H23" s="2"/>
      <c r="I23" s="2">
        <v>507.23200000000003</v>
      </c>
      <c r="J23" s="2"/>
      <c r="K23" s="2">
        <v>565.78700000000003</v>
      </c>
      <c r="L23" s="2"/>
      <c r="M23" s="2">
        <v>647.48</v>
      </c>
      <c r="N23" s="2"/>
      <c r="O23" s="2">
        <v>28.867999999999999</v>
      </c>
      <c r="P23" s="2"/>
      <c r="R23" s="2">
        <v>62.481670000000001</v>
      </c>
      <c r="S23" s="2"/>
      <c r="T23" s="2">
        <v>38.741999999999997</v>
      </c>
      <c r="U23" s="2"/>
      <c r="V23" s="2">
        <v>61.750079999999997</v>
      </c>
      <c r="W23" s="2"/>
      <c r="X23" s="2">
        <v>129.20670000000001</v>
      </c>
      <c r="Y23" s="2"/>
      <c r="Z23" s="2">
        <v>54.765000000000001</v>
      </c>
      <c r="AA23" s="2"/>
      <c r="AB23" s="2">
        <v>81.618499999999997</v>
      </c>
      <c r="AC23" s="2"/>
      <c r="AD23" s="2">
        <v>101.7283</v>
      </c>
      <c r="AE23" s="2"/>
    </row>
    <row r="24" spans="1:31" x14ac:dyDescent="0.25">
      <c r="A24">
        <v>3129.4809999999998</v>
      </c>
      <c r="C24" s="2">
        <v>565.4</v>
      </c>
      <c r="D24" s="2"/>
      <c r="E24" s="2">
        <v>1037.6379999999999</v>
      </c>
      <c r="F24" s="2"/>
      <c r="I24" s="2">
        <v>3102.84</v>
      </c>
      <c r="J24" s="2"/>
      <c r="K24" s="2">
        <v>115.18600000000001</v>
      </c>
      <c r="L24" s="2"/>
      <c r="M24" s="2">
        <v>236.40700000000001</v>
      </c>
      <c r="N24" s="2"/>
      <c r="O24" s="2">
        <v>3.44</v>
      </c>
      <c r="P24" s="2"/>
      <c r="R24" s="2">
        <v>130.39500000000001</v>
      </c>
      <c r="S24" s="2"/>
      <c r="T24" s="2">
        <v>35.701329999999999</v>
      </c>
      <c r="U24" s="2"/>
      <c r="V24" s="2">
        <v>78.23142</v>
      </c>
      <c r="W24" s="2"/>
      <c r="Z24" s="2">
        <v>171.05250000000001</v>
      </c>
      <c r="AA24" s="2"/>
      <c r="AB24" s="2">
        <v>13.48983</v>
      </c>
      <c r="AC24" s="2"/>
      <c r="AD24" s="2">
        <v>38.869999999999997</v>
      </c>
      <c r="AE24" s="2"/>
    </row>
    <row r="25" spans="1:31" x14ac:dyDescent="0.25">
      <c r="A25">
        <v>943.447</v>
      </c>
      <c r="C25" s="2">
        <v>1135.6400000000001</v>
      </c>
      <c r="D25" s="2"/>
      <c r="E25" s="2">
        <v>387.834</v>
      </c>
      <c r="F25" s="2"/>
      <c r="I25" s="2">
        <v>1826.4469999999999</v>
      </c>
      <c r="J25" s="2"/>
      <c r="K25" s="2">
        <v>269.35000000000002</v>
      </c>
      <c r="L25" s="2"/>
      <c r="M25" s="2">
        <v>536.63</v>
      </c>
      <c r="N25" s="2"/>
      <c r="O25" s="2">
        <v>24.233000000000001</v>
      </c>
      <c r="P25" s="2"/>
      <c r="R25" s="2">
        <v>39.310290000000002</v>
      </c>
      <c r="S25" s="2"/>
      <c r="T25" s="2">
        <v>67.033330000000007</v>
      </c>
      <c r="U25" s="2"/>
      <c r="V25" s="2">
        <v>30.461169999999999</v>
      </c>
      <c r="W25" s="2"/>
      <c r="Z25" s="2">
        <v>97.860879999999995</v>
      </c>
      <c r="AA25" s="2"/>
      <c r="AB25" s="2">
        <v>40.600999999999999</v>
      </c>
      <c r="AC25" s="2"/>
      <c r="AD25" s="2">
        <v>86.916749999999993</v>
      </c>
      <c r="AE25" s="2"/>
    </row>
    <row r="26" spans="1:31" x14ac:dyDescent="0.25">
      <c r="A26">
        <v>830.28</v>
      </c>
      <c r="C26" s="2">
        <v>319.14299999999997</v>
      </c>
      <c r="D26" s="2"/>
      <c r="E26" s="2">
        <v>571.62800000000004</v>
      </c>
      <c r="F26" s="2"/>
      <c r="I26" s="2">
        <v>1548.655</v>
      </c>
      <c r="J26" s="2"/>
      <c r="K26" s="2">
        <v>296.274</v>
      </c>
      <c r="L26" s="2"/>
      <c r="M26" s="2">
        <v>1506.518</v>
      </c>
      <c r="N26" s="2"/>
      <c r="O26" s="2">
        <v>70.795000000000002</v>
      </c>
      <c r="P26" s="2"/>
      <c r="R26" s="2">
        <v>34.594999999999999</v>
      </c>
      <c r="S26" s="2"/>
      <c r="T26" s="2">
        <v>23.15475</v>
      </c>
      <c r="U26" s="2"/>
      <c r="V26" s="2">
        <v>35.138420000000004</v>
      </c>
      <c r="W26" s="2"/>
      <c r="Z26" s="2">
        <v>147.82249999999999</v>
      </c>
      <c r="AA26" s="2"/>
      <c r="AB26" s="2">
        <v>22.883330000000001</v>
      </c>
      <c r="AC26" s="2"/>
      <c r="AD26" s="2">
        <v>169.10329999999999</v>
      </c>
      <c r="AE26" s="2"/>
    </row>
    <row r="27" spans="1:31" x14ac:dyDescent="0.25">
      <c r="C27" s="2">
        <v>837.72</v>
      </c>
      <c r="D27" s="2"/>
      <c r="E27" s="2">
        <v>3602.6010000000001</v>
      </c>
      <c r="F27" s="2"/>
      <c r="I27" s="2">
        <v>991.22900000000004</v>
      </c>
      <c r="J27" s="2"/>
      <c r="K27" s="2">
        <v>602.18200000000002</v>
      </c>
      <c r="L27" s="2"/>
      <c r="M27" s="2">
        <v>1194.684</v>
      </c>
      <c r="N27" s="2"/>
      <c r="O27" s="2">
        <v>29.100999999999999</v>
      </c>
      <c r="P27" s="2"/>
      <c r="T27" s="2">
        <v>52.246000000000002</v>
      </c>
      <c r="U27" s="2"/>
      <c r="V27" s="2">
        <v>269.75380000000001</v>
      </c>
      <c r="W27" s="2"/>
      <c r="Z27" s="2">
        <v>81.462500000000006</v>
      </c>
      <c r="AA27" s="2"/>
      <c r="AB27" s="2">
        <v>52.185169999999999</v>
      </c>
      <c r="AC27" s="2"/>
      <c r="AD27" s="2">
        <v>151.565</v>
      </c>
      <c r="AE27" s="2"/>
    </row>
    <row r="28" spans="1:31" x14ac:dyDescent="0.25">
      <c r="C28" s="2">
        <v>1560.4</v>
      </c>
      <c r="D28" s="2"/>
      <c r="E28" s="2">
        <v>1012.21</v>
      </c>
      <c r="F28" s="2"/>
      <c r="I28" s="2">
        <v>381.71499999999997</v>
      </c>
      <c r="J28" s="2"/>
      <c r="K28" s="2">
        <v>384.49599999999998</v>
      </c>
      <c r="L28" s="2"/>
      <c r="M28" s="2">
        <v>1222.2339999999999</v>
      </c>
      <c r="N28" s="2"/>
      <c r="O28" s="2">
        <v>46.360999999999997</v>
      </c>
      <c r="P28" s="2"/>
      <c r="T28" s="2">
        <v>119.8813</v>
      </c>
      <c r="U28" s="2"/>
      <c r="V28" s="2">
        <v>77.262</v>
      </c>
      <c r="W28" s="2"/>
      <c r="Z28" s="2">
        <v>43.695</v>
      </c>
      <c r="AA28" s="2"/>
      <c r="AB28" s="2">
        <v>52.473999999999997</v>
      </c>
      <c r="AC28" s="2"/>
      <c r="AD28" s="2">
        <v>199.52180000000001</v>
      </c>
      <c r="AE28" s="2"/>
    </row>
    <row r="29" spans="1:31" x14ac:dyDescent="0.25">
      <c r="C29" s="2">
        <v>1444</v>
      </c>
      <c r="D29" s="2"/>
      <c r="E29" s="2">
        <v>1111.126</v>
      </c>
      <c r="F29" s="2"/>
      <c r="I29" s="2">
        <v>207.4</v>
      </c>
      <c r="J29" s="2"/>
      <c r="K29" s="2">
        <v>609.24900000000002</v>
      </c>
      <c r="L29" s="2"/>
      <c r="M29" s="2">
        <v>814.69500000000005</v>
      </c>
      <c r="N29" s="2"/>
      <c r="O29" s="2">
        <v>74.841999999999999</v>
      </c>
      <c r="P29" s="2"/>
      <c r="T29" s="2">
        <v>114.90730000000001</v>
      </c>
      <c r="U29" s="2"/>
      <c r="V29" s="2">
        <v>70.398830000000004</v>
      </c>
      <c r="W29" s="2"/>
      <c r="Z29" s="2">
        <v>24.4</v>
      </c>
      <c r="AA29" s="2"/>
      <c r="AB29" s="2">
        <v>66.517669999999995</v>
      </c>
      <c r="AC29" s="2"/>
      <c r="AD29" s="2">
        <v>133.07499999999999</v>
      </c>
      <c r="AE29" s="2"/>
    </row>
    <row r="30" spans="1:31" x14ac:dyDescent="0.25">
      <c r="C30" s="2">
        <v>1023.881</v>
      </c>
      <c r="D30" s="2"/>
      <c r="E30" s="2">
        <v>741.2</v>
      </c>
      <c r="F30" s="2"/>
      <c r="I30" s="2">
        <v>1103.5419999999999</v>
      </c>
      <c r="J30" s="2"/>
      <c r="K30" s="2">
        <v>844.26199999999994</v>
      </c>
      <c r="L30" s="2"/>
      <c r="M30" s="2">
        <v>934.57399999999996</v>
      </c>
      <c r="N30" s="2"/>
      <c r="T30" s="2">
        <v>81.179419999999993</v>
      </c>
      <c r="U30" s="2"/>
      <c r="V30" s="2">
        <v>51.023330000000001</v>
      </c>
      <c r="W30" s="2"/>
      <c r="Z30" s="2">
        <v>92.398380000000003</v>
      </c>
      <c r="AA30" s="2"/>
      <c r="AB30" s="2">
        <v>113.2722</v>
      </c>
      <c r="AC30" s="2"/>
      <c r="AD30" s="2">
        <v>185.73830000000001</v>
      </c>
      <c r="AE30" s="2"/>
    </row>
    <row r="31" spans="1:31" x14ac:dyDescent="0.25">
      <c r="C31" s="2">
        <v>985.51</v>
      </c>
      <c r="D31" s="2"/>
      <c r="E31" s="2">
        <v>955.99900000000002</v>
      </c>
      <c r="F31" s="2"/>
      <c r="K31" s="2">
        <v>144.80500000000001</v>
      </c>
      <c r="L31" s="2"/>
      <c r="M31" s="2">
        <v>1981.117</v>
      </c>
      <c r="N31" s="2"/>
      <c r="T31" s="2">
        <v>78.513919999999999</v>
      </c>
      <c r="U31" s="2"/>
      <c r="V31" s="2">
        <v>65.843829999999997</v>
      </c>
      <c r="W31" s="2"/>
      <c r="AB31" s="2">
        <v>20.038</v>
      </c>
      <c r="AC31" s="2"/>
      <c r="AD31" s="2">
        <v>147.84</v>
      </c>
      <c r="AE31" s="2"/>
    </row>
    <row r="32" spans="1:31" x14ac:dyDescent="0.25">
      <c r="C32" s="2">
        <v>763.64</v>
      </c>
      <c r="D32" s="2"/>
      <c r="E32" s="2">
        <v>674.26</v>
      </c>
      <c r="F32" s="2"/>
      <c r="K32" s="2">
        <v>2985.373</v>
      </c>
      <c r="L32" s="2"/>
      <c r="M32" s="2"/>
      <c r="N32" s="2"/>
      <c r="T32" s="2">
        <v>58.269419999999997</v>
      </c>
      <c r="U32" s="2"/>
      <c r="V32" s="2">
        <v>48.335000000000001</v>
      </c>
      <c r="W32" s="2"/>
      <c r="AB32" s="2">
        <v>116.19070000000001</v>
      </c>
      <c r="AC32" s="2"/>
    </row>
    <row r="33" spans="3:29" x14ac:dyDescent="0.25">
      <c r="C33" s="2">
        <v>771.08</v>
      </c>
      <c r="D33" s="2"/>
      <c r="E33" s="2">
        <v>383.4</v>
      </c>
      <c r="F33" s="2"/>
      <c r="K33" s="2">
        <v>541.024</v>
      </c>
      <c r="L33" s="2"/>
      <c r="T33" s="2">
        <v>57.15558</v>
      </c>
      <c r="U33" s="2"/>
      <c r="V33" s="2">
        <v>22.373329999999999</v>
      </c>
      <c r="W33" s="2"/>
      <c r="AB33" s="2">
        <v>37.853670000000001</v>
      </c>
      <c r="AC33" s="2"/>
    </row>
    <row r="34" spans="3:29" x14ac:dyDescent="0.25">
      <c r="C34" s="2">
        <v>789.74900000000002</v>
      </c>
      <c r="D34" s="2"/>
      <c r="E34" s="2">
        <v>855.64</v>
      </c>
      <c r="F34" s="2"/>
      <c r="K34" s="2">
        <v>471.68400000000003</v>
      </c>
      <c r="L34" s="2"/>
      <c r="T34" s="2">
        <v>58.121670000000002</v>
      </c>
      <c r="U34" s="2"/>
      <c r="V34" s="2">
        <v>66.799499999999995</v>
      </c>
      <c r="W34" s="2"/>
      <c r="AB34" s="2">
        <v>49.04533</v>
      </c>
      <c r="AC34" s="2"/>
    </row>
    <row r="35" spans="3:29" x14ac:dyDescent="0.25">
      <c r="C35" s="2">
        <v>1199.925</v>
      </c>
      <c r="D35" s="2"/>
      <c r="E35" s="2">
        <v>1174.8</v>
      </c>
      <c r="F35" s="2"/>
      <c r="K35" s="2">
        <v>345.61700000000002</v>
      </c>
      <c r="L35" s="2"/>
      <c r="T35" s="2">
        <v>80.384249999999994</v>
      </c>
      <c r="U35" s="2"/>
      <c r="V35" s="2">
        <v>79.180000000000007</v>
      </c>
      <c r="W35" s="2"/>
      <c r="AB35" s="2">
        <v>43.348999999999997</v>
      </c>
      <c r="AC35" s="2"/>
    </row>
    <row r="36" spans="3:29" x14ac:dyDescent="0.25">
      <c r="C36" s="2">
        <v>711.58600000000001</v>
      </c>
      <c r="D36" s="2"/>
      <c r="E36" s="2">
        <v>1252.08</v>
      </c>
      <c r="F36" s="2"/>
      <c r="K36" s="2">
        <v>397.34800000000001</v>
      </c>
      <c r="L36" s="2"/>
      <c r="T36" s="2">
        <v>50.328919999999997</v>
      </c>
      <c r="U36" s="2"/>
      <c r="V36" s="2">
        <v>94.399420000000006</v>
      </c>
      <c r="W36" s="2"/>
      <c r="AB36" s="2">
        <v>49.611170000000001</v>
      </c>
      <c r="AC36" s="2"/>
    </row>
    <row r="37" spans="3:29" x14ac:dyDescent="0.25">
      <c r="C37" s="2">
        <v>553.84</v>
      </c>
      <c r="D37" s="2"/>
      <c r="E37" s="2">
        <v>1470.88</v>
      </c>
      <c r="F37" s="2"/>
      <c r="T37" s="2">
        <v>43.778329999999997</v>
      </c>
      <c r="U37" s="2"/>
      <c r="V37" s="2">
        <v>103.10939999999999</v>
      </c>
      <c r="W37" s="2"/>
    </row>
    <row r="38" spans="3:29" x14ac:dyDescent="0.25">
      <c r="C38" s="2">
        <v>296.096</v>
      </c>
      <c r="D38" s="2"/>
      <c r="E38" s="2">
        <v>899.8</v>
      </c>
      <c r="F38" s="2"/>
      <c r="T38" s="2">
        <v>22.367329999999999</v>
      </c>
      <c r="U38" s="2"/>
      <c r="V38" s="2">
        <v>74.558329999999998</v>
      </c>
      <c r="W3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25"/>
  <sheetViews>
    <sheetView topLeftCell="A10" zoomScaleNormal="100" workbookViewId="0">
      <selection activeCell="G35" sqref="G35"/>
    </sheetView>
  </sheetViews>
  <sheetFormatPr defaultRowHeight="15" x14ac:dyDescent="0.25"/>
  <sheetData>
    <row r="1" spans="1:100" x14ac:dyDescent="0.25">
      <c r="A1" t="s">
        <v>35</v>
      </c>
    </row>
    <row r="2" spans="1:100" x14ac:dyDescent="0.25">
      <c r="A2" t="s">
        <v>5</v>
      </c>
      <c r="M2" s="1" t="s">
        <v>17</v>
      </c>
      <c r="Y2" s="1" t="s">
        <v>7</v>
      </c>
      <c r="AP2" s="1" t="s">
        <v>8</v>
      </c>
      <c r="BB2" s="1" t="s">
        <v>9</v>
      </c>
      <c r="BN2" s="1" t="s">
        <v>10</v>
      </c>
      <c r="BZ2" t="s">
        <v>11</v>
      </c>
      <c r="CL2" t="s">
        <v>16</v>
      </c>
    </row>
    <row r="3" spans="1:100" x14ac:dyDescent="0.25">
      <c r="A3" t="s">
        <v>33</v>
      </c>
      <c r="B3" t="s">
        <v>31</v>
      </c>
      <c r="C3" t="s">
        <v>32</v>
      </c>
      <c r="D3" t="s">
        <v>22</v>
      </c>
      <c r="E3" t="s">
        <v>23</v>
      </c>
      <c r="F3" t="s">
        <v>24</v>
      </c>
      <c r="G3" t="s">
        <v>25</v>
      </c>
      <c r="H3" t="s">
        <v>26</v>
      </c>
      <c r="I3" t="s">
        <v>27</v>
      </c>
      <c r="J3" t="s">
        <v>28</v>
      </c>
      <c r="K3" t="s">
        <v>34</v>
      </c>
      <c r="M3" t="s">
        <v>2</v>
      </c>
      <c r="N3" t="s">
        <v>31</v>
      </c>
      <c r="O3" t="s">
        <v>32</v>
      </c>
      <c r="P3" t="s">
        <v>22</v>
      </c>
      <c r="Q3" t="s">
        <v>23</v>
      </c>
      <c r="R3" t="s">
        <v>24</v>
      </c>
      <c r="S3" t="s">
        <v>25</v>
      </c>
      <c r="T3" t="s">
        <v>26</v>
      </c>
      <c r="U3" t="s">
        <v>27</v>
      </c>
      <c r="V3" t="s">
        <v>28</v>
      </c>
      <c r="W3" t="s">
        <v>34</v>
      </c>
      <c r="Y3" t="s">
        <v>2</v>
      </c>
      <c r="Z3" t="s">
        <v>36</v>
      </c>
      <c r="AA3" t="s">
        <v>37</v>
      </c>
      <c r="AB3" t="s">
        <v>38</v>
      </c>
      <c r="AC3" t="s">
        <v>39</v>
      </c>
      <c r="AD3" t="s">
        <v>40</v>
      </c>
      <c r="AE3" t="s">
        <v>41</v>
      </c>
      <c r="AF3" t="s">
        <v>42</v>
      </c>
      <c r="AG3" t="s">
        <v>43</v>
      </c>
      <c r="AH3" t="s">
        <v>44</v>
      </c>
      <c r="AI3" t="s">
        <v>45</v>
      </c>
      <c r="AJ3" t="s">
        <v>46</v>
      </c>
      <c r="AK3" t="s">
        <v>26</v>
      </c>
      <c r="AL3" t="s">
        <v>27</v>
      </c>
      <c r="AM3" t="s">
        <v>28</v>
      </c>
      <c r="AN3" t="s">
        <v>34</v>
      </c>
      <c r="AQ3" t="s">
        <v>31</v>
      </c>
      <c r="AR3" t="s">
        <v>32</v>
      </c>
      <c r="AS3" t="s">
        <v>22</v>
      </c>
      <c r="AT3" t="s">
        <v>23</v>
      </c>
      <c r="AU3" t="s">
        <v>24</v>
      </c>
      <c r="AV3" t="s">
        <v>25</v>
      </c>
      <c r="AW3" t="s">
        <v>26</v>
      </c>
      <c r="AX3" t="s">
        <v>27</v>
      </c>
      <c r="AY3" t="s">
        <v>28</v>
      </c>
      <c r="AZ3" t="s">
        <v>34</v>
      </c>
      <c r="BC3" t="s">
        <v>31</v>
      </c>
      <c r="BD3" t="s">
        <v>32</v>
      </c>
      <c r="BE3" t="s">
        <v>22</v>
      </c>
      <c r="BF3" t="s">
        <v>23</v>
      </c>
      <c r="BG3" t="s">
        <v>24</v>
      </c>
      <c r="BH3" t="s">
        <v>25</v>
      </c>
      <c r="BI3" t="s">
        <v>26</v>
      </c>
      <c r="BJ3" t="s">
        <v>27</v>
      </c>
      <c r="BK3" t="s">
        <v>28</v>
      </c>
      <c r="BL3" t="s">
        <v>34</v>
      </c>
      <c r="BO3" t="s">
        <v>31</v>
      </c>
      <c r="BP3" t="s">
        <v>32</v>
      </c>
      <c r="BQ3" t="s">
        <v>22</v>
      </c>
      <c r="BR3" t="s">
        <v>23</v>
      </c>
      <c r="BS3" t="s">
        <v>24</v>
      </c>
      <c r="BT3" t="s">
        <v>25</v>
      </c>
      <c r="BU3" t="s">
        <v>26</v>
      </c>
      <c r="BV3" t="s">
        <v>27</v>
      </c>
      <c r="BW3" t="s">
        <v>28</v>
      </c>
      <c r="BX3" t="s">
        <v>34</v>
      </c>
      <c r="CA3" t="s">
        <v>31</v>
      </c>
      <c r="CB3" t="s">
        <v>32</v>
      </c>
      <c r="CC3" t="s">
        <v>22</v>
      </c>
      <c r="CD3" t="s">
        <v>23</v>
      </c>
      <c r="CE3" t="s">
        <v>24</v>
      </c>
      <c r="CF3" t="s">
        <v>25</v>
      </c>
      <c r="CG3" t="s">
        <v>26</v>
      </c>
      <c r="CH3" t="s">
        <v>27</v>
      </c>
      <c r="CI3" t="s">
        <v>28</v>
      </c>
      <c r="CJ3" t="s">
        <v>34</v>
      </c>
      <c r="CM3" t="s">
        <v>31</v>
      </c>
      <c r="CN3" t="s">
        <v>32</v>
      </c>
      <c r="CO3" t="s">
        <v>22</v>
      </c>
      <c r="CP3" t="s">
        <v>23</v>
      </c>
      <c r="CQ3" t="s">
        <v>24</v>
      </c>
      <c r="CR3" t="s">
        <v>25</v>
      </c>
      <c r="CS3" t="s">
        <v>26</v>
      </c>
      <c r="CT3" t="s">
        <v>27</v>
      </c>
      <c r="CU3" t="s">
        <v>28</v>
      </c>
      <c r="CV3" t="s">
        <v>34</v>
      </c>
    </row>
    <row r="4" spans="1:100" x14ac:dyDescent="0.25">
      <c r="A4">
        <v>4</v>
      </c>
      <c r="B4">
        <v>149.52000000000001</v>
      </c>
      <c r="C4">
        <v>157.267</v>
      </c>
      <c r="D4">
        <v>306.78700000000003</v>
      </c>
      <c r="E4">
        <v>48.737397608112467</v>
      </c>
      <c r="F4">
        <v>6.58</v>
      </c>
      <c r="G4">
        <v>2.144810568896335</v>
      </c>
      <c r="M4">
        <v>2</v>
      </c>
      <c r="N4">
        <v>841.16</v>
      </c>
      <c r="O4">
        <v>82.373000000000005</v>
      </c>
      <c r="P4">
        <f t="shared" ref="P4:P16" si="0">N4+O4</f>
        <v>923.53300000000002</v>
      </c>
      <c r="Q4">
        <f t="shared" ref="Q4:Q16" si="1">(N4/P4)*100</f>
        <v>91.080665227988604</v>
      </c>
      <c r="R4">
        <v>153.02000000000001</v>
      </c>
      <c r="S4">
        <f t="shared" ref="S4:S16" si="2">(R4/P4)*100</f>
        <v>16.568980209694729</v>
      </c>
      <c r="T4" s="2">
        <v>24</v>
      </c>
      <c r="U4">
        <v>121.07</v>
      </c>
      <c r="V4">
        <v>73.7</v>
      </c>
      <c r="W4">
        <f>U4/V4</f>
        <v>1.6427408412483038</v>
      </c>
      <c r="Y4">
        <v>16</v>
      </c>
      <c r="Z4">
        <v>275.5</v>
      </c>
      <c r="AA4">
        <v>90.126000000000005</v>
      </c>
      <c r="AB4">
        <v>463.66699999999997</v>
      </c>
      <c r="AC4">
        <v>48.094000000000001</v>
      </c>
      <c r="AD4">
        <v>877.38699999999994</v>
      </c>
      <c r="AE4">
        <v>84.246404380279159</v>
      </c>
      <c r="AF4">
        <v>41.672146954536593</v>
      </c>
      <c r="AG4">
        <v>116.747</v>
      </c>
      <c r="AH4">
        <v>202.006</v>
      </c>
      <c r="AI4">
        <f>(AG4/AD4)*100</f>
        <v>13.306214931381477</v>
      </c>
      <c r="AJ4">
        <f>(AH4/AD4)*100</f>
        <v>23.023591642000625</v>
      </c>
      <c r="AK4" s="4">
        <v>24.5</v>
      </c>
      <c r="AL4" s="4">
        <v>51.44</v>
      </c>
      <c r="AM4" s="4">
        <v>74.930000000000007</v>
      </c>
      <c r="AP4">
        <v>10</v>
      </c>
      <c r="AQ4">
        <v>521.80399999999997</v>
      </c>
      <c r="AR4">
        <v>108.64100000000001</v>
      </c>
      <c r="AS4">
        <v>630.44499999999994</v>
      </c>
      <c r="AT4">
        <v>82.767568939399951</v>
      </c>
      <c r="AU4">
        <v>65.72</v>
      </c>
      <c r="AV4">
        <f>(AU4/AS4)*100</f>
        <v>10.424382777244645</v>
      </c>
      <c r="AW4" s="4">
        <v>25.5</v>
      </c>
      <c r="AX4" s="4">
        <v>59.66</v>
      </c>
      <c r="AY4" s="4">
        <v>77.400000000000006</v>
      </c>
      <c r="BB4">
        <v>12</v>
      </c>
      <c r="BC4">
        <v>822.1</v>
      </c>
      <c r="BD4">
        <v>156.11099999999999</v>
      </c>
      <c r="BE4">
        <v>978.21100000000001</v>
      </c>
      <c r="BF4">
        <v>84.041173121136453</v>
      </c>
      <c r="BG4">
        <v>193.12</v>
      </c>
      <c r="BH4">
        <f>(BG4/BE4)*100</f>
        <v>19.742161967101168</v>
      </c>
      <c r="BI4">
        <v>24</v>
      </c>
      <c r="BJ4">
        <v>87.49</v>
      </c>
      <c r="BK4">
        <v>73.7</v>
      </c>
      <c r="BL4">
        <f>BJ4/BK4</f>
        <v>1.1871099050203526</v>
      </c>
      <c r="BN4">
        <v>6</v>
      </c>
      <c r="BO4">
        <v>228.03299999999999</v>
      </c>
      <c r="BP4">
        <v>112.652</v>
      </c>
      <c r="BQ4">
        <v>340.685</v>
      </c>
      <c r="BR4">
        <v>66.933677737499437</v>
      </c>
      <c r="BS4">
        <v>112.583</v>
      </c>
      <c r="BT4">
        <f>(BS4/BQ4)*100</f>
        <v>33.046068949322688</v>
      </c>
      <c r="BU4">
        <v>24</v>
      </c>
      <c r="BV4">
        <v>78.3</v>
      </c>
      <c r="BW4">
        <v>73.7</v>
      </c>
      <c r="BX4">
        <f>BV4/BW4</f>
        <v>1.0624151967435549</v>
      </c>
      <c r="BZ4">
        <v>4</v>
      </c>
      <c r="CA4">
        <v>60.106999999999999</v>
      </c>
      <c r="CB4">
        <v>2.6930000000000001</v>
      </c>
      <c r="CC4">
        <v>62.8</v>
      </c>
      <c r="CD4">
        <v>95.711783439490446</v>
      </c>
      <c r="CE4">
        <v>38.167000000000002</v>
      </c>
      <c r="CF4">
        <f>(CE4/CC4)*100</f>
        <v>60.775477707006374</v>
      </c>
      <c r="CG4">
        <v>24</v>
      </c>
      <c r="CH4">
        <v>168.86</v>
      </c>
      <c r="CI4">
        <v>73.7</v>
      </c>
      <c r="CJ4">
        <f>CH4/CI4</f>
        <v>2.2911804613297151</v>
      </c>
      <c r="CL4">
        <v>4</v>
      </c>
      <c r="CM4">
        <v>2.444</v>
      </c>
      <c r="CN4">
        <v>2.5609999999999999</v>
      </c>
      <c r="CO4">
        <f>SUM(CM4:CN4)</f>
        <v>5.0049999999999999</v>
      </c>
      <c r="CP4">
        <f>(CM4/CO4)*100</f>
        <v>48.831168831168831</v>
      </c>
      <c r="CQ4">
        <v>0.15</v>
      </c>
      <c r="CR4">
        <f>(CQ4/CO4)*100</f>
        <v>2.9970029970029968</v>
      </c>
    </row>
    <row r="5" spans="1:100" x14ac:dyDescent="0.25">
      <c r="A5">
        <v>8</v>
      </c>
      <c r="B5">
        <v>229.42699999999999</v>
      </c>
      <c r="C5">
        <v>291.923</v>
      </c>
      <c r="D5">
        <v>521.35</v>
      </c>
      <c r="E5">
        <v>44.006329720916845</v>
      </c>
      <c r="F5">
        <v>32.393000000000001</v>
      </c>
      <c r="G5">
        <v>6.2132924139253856</v>
      </c>
      <c r="M5">
        <v>4</v>
      </c>
      <c r="N5">
        <v>516.947</v>
      </c>
      <c r="O5">
        <v>79.542000000000002</v>
      </c>
      <c r="P5">
        <f t="shared" si="0"/>
        <v>596.48900000000003</v>
      </c>
      <c r="Q5">
        <f t="shared" si="1"/>
        <v>86.664967836791618</v>
      </c>
      <c r="R5">
        <v>115.8</v>
      </c>
      <c r="S5">
        <f t="shared" si="2"/>
        <v>19.413601927277785</v>
      </c>
      <c r="T5" s="2">
        <v>23.5</v>
      </c>
      <c r="U5">
        <v>110.03</v>
      </c>
      <c r="V5">
        <v>72.459999999999994</v>
      </c>
      <c r="W5">
        <f t="shared" ref="W5:W15" si="3">U5/V5</f>
        <v>1.518492961634005</v>
      </c>
      <c r="Y5">
        <v>30</v>
      </c>
      <c r="Z5">
        <v>167.78700000000001</v>
      </c>
      <c r="AA5">
        <v>60.804000000000002</v>
      </c>
      <c r="AB5">
        <v>319.97800000000001</v>
      </c>
      <c r="AC5">
        <v>22.306000000000001</v>
      </c>
      <c r="AD5">
        <v>570.875</v>
      </c>
      <c r="AE5">
        <v>85.441646595139048</v>
      </c>
      <c r="AF5">
        <v>40.042215896649878</v>
      </c>
      <c r="AG5">
        <v>67.5</v>
      </c>
      <c r="AH5">
        <v>135.30000000000001</v>
      </c>
      <c r="AI5">
        <f t="shared" ref="AI5:AI13" si="4">(AG5/AD5)*100</f>
        <v>11.823954455879134</v>
      </c>
      <c r="AJ5">
        <f t="shared" ref="AJ5:AJ13" si="5">(AH5/AD5)*100</f>
        <v>23.700459820451066</v>
      </c>
      <c r="AK5">
        <v>24</v>
      </c>
      <c r="AL5">
        <v>74.209999999999994</v>
      </c>
      <c r="AM5">
        <v>73.7</v>
      </c>
      <c r="AN5">
        <f t="shared" ref="AN5:AN13" si="6">AL5/AM5</f>
        <v>1.0069199457259157</v>
      </c>
      <c r="AP5">
        <v>22</v>
      </c>
      <c r="AQ5">
        <v>409.6</v>
      </c>
      <c r="AR5">
        <v>67.275999999999996</v>
      </c>
      <c r="AS5">
        <v>476.87600000000003</v>
      </c>
      <c r="AT5">
        <v>85.892349373841412</v>
      </c>
      <c r="AU5">
        <v>125.98</v>
      </c>
      <c r="AV5">
        <f t="shared" ref="AV5:AV13" si="7">(AU5/AS5)*100</f>
        <v>26.417768979776714</v>
      </c>
      <c r="AW5">
        <v>23.5</v>
      </c>
      <c r="AX5">
        <v>81.540000000000006</v>
      </c>
      <c r="AY5">
        <v>72.459999999999994</v>
      </c>
      <c r="AZ5">
        <f>AX5/AY5</f>
        <v>1.1253105161468397</v>
      </c>
      <c r="BB5">
        <v>14</v>
      </c>
      <c r="BC5">
        <v>261.40699999999998</v>
      </c>
      <c r="BD5">
        <v>157.79300000000001</v>
      </c>
      <c r="BE5">
        <v>419.2</v>
      </c>
      <c r="BF5">
        <v>62.358540076335878</v>
      </c>
      <c r="BG5">
        <v>85.106999999999999</v>
      </c>
      <c r="BH5">
        <f t="shared" ref="BH5:BH15" si="8">(BG5/BE5)*100</f>
        <v>20.302242366412216</v>
      </c>
      <c r="BI5">
        <v>27</v>
      </c>
      <c r="BJ5">
        <v>85.03</v>
      </c>
      <c r="BK5">
        <v>81.08</v>
      </c>
      <c r="BL5">
        <f>BJ5/BK5</f>
        <v>1.0487173162308832</v>
      </c>
      <c r="BN5">
        <v>8</v>
      </c>
      <c r="BO5">
        <v>275.75599999999997</v>
      </c>
      <c r="BP5">
        <v>105.858</v>
      </c>
      <c r="BQ5">
        <v>381.61399999999998</v>
      </c>
      <c r="BR5">
        <v>72.260451660578482</v>
      </c>
      <c r="BS5">
        <v>147.93299999999999</v>
      </c>
      <c r="BT5">
        <f t="shared" ref="BT5:BT6" si="9">(BS5/BQ5)*100</f>
        <v>38.765087234745053</v>
      </c>
      <c r="BU5" s="4">
        <v>23</v>
      </c>
      <c r="BV5" s="4">
        <v>60.47</v>
      </c>
      <c r="BW5" s="4">
        <v>71.22</v>
      </c>
      <c r="BZ5">
        <v>6</v>
      </c>
      <c r="CA5">
        <v>23.213000000000001</v>
      </c>
      <c r="CB5">
        <v>3.5870000000000002</v>
      </c>
      <c r="CC5">
        <v>26.8</v>
      </c>
      <c r="CD5">
        <v>86.615671641791053</v>
      </c>
      <c r="CE5">
        <v>15.632999999999999</v>
      </c>
      <c r="CF5">
        <f t="shared" ref="CF5:CF22" si="10">(CE5/CC5)*100</f>
        <v>58.332089552238799</v>
      </c>
      <c r="CG5">
        <v>24</v>
      </c>
      <c r="CH5">
        <v>96.67</v>
      </c>
      <c r="CI5">
        <v>73.7</v>
      </c>
      <c r="CJ5">
        <f t="shared" ref="CJ5:CJ22" si="11">CH5/CI5</f>
        <v>1.3116689280868385</v>
      </c>
      <c r="CL5">
        <v>6</v>
      </c>
      <c r="CM5">
        <v>18.794</v>
      </c>
      <c r="CN5">
        <v>16.062999999999999</v>
      </c>
      <c r="CO5">
        <f t="shared" ref="CO5:CO13" si="12">SUM(CM5:CN5)</f>
        <v>34.856999999999999</v>
      </c>
      <c r="CP5">
        <f t="shared" ref="CP5:CP13" si="13">(CM5/CO5)*100</f>
        <v>53.917434087844626</v>
      </c>
      <c r="CQ5">
        <v>2.0939999999999999</v>
      </c>
      <c r="CR5">
        <f t="shared" ref="CR5:CR13" si="14">(CQ5/CO5)*100</f>
        <v>6.0074016696789734</v>
      </c>
    </row>
    <row r="6" spans="1:100" x14ac:dyDescent="0.25">
      <c r="A6">
        <v>14</v>
      </c>
      <c r="B6">
        <v>501.92700000000002</v>
      </c>
      <c r="C6">
        <v>315.012</v>
      </c>
      <c r="D6">
        <v>816.93900000000008</v>
      </c>
      <c r="E6">
        <v>61.439960633535676</v>
      </c>
      <c r="F6">
        <v>90.32</v>
      </c>
      <c r="G6">
        <v>11.055905030852974</v>
      </c>
      <c r="H6">
        <v>26.5</v>
      </c>
      <c r="I6">
        <v>85.38</v>
      </c>
      <c r="J6">
        <v>79.86</v>
      </c>
      <c r="K6">
        <f>I6/J6</f>
        <v>1.0691209616829451</v>
      </c>
      <c r="M6">
        <v>10</v>
      </c>
      <c r="N6">
        <v>1715.2929999999999</v>
      </c>
      <c r="O6">
        <v>81.382000000000005</v>
      </c>
      <c r="P6">
        <f t="shared" si="0"/>
        <v>1796.675</v>
      </c>
      <c r="Q6">
        <f t="shared" si="1"/>
        <v>95.470410619616786</v>
      </c>
      <c r="R6">
        <v>257.387</v>
      </c>
      <c r="S6">
        <f t="shared" si="2"/>
        <v>14.325740604171594</v>
      </c>
      <c r="T6" s="2">
        <v>24</v>
      </c>
      <c r="U6">
        <v>188.16</v>
      </c>
      <c r="V6">
        <v>73.7</v>
      </c>
      <c r="W6">
        <f t="shared" si="3"/>
        <v>2.5530529172320215</v>
      </c>
      <c r="Y6">
        <v>2</v>
      </c>
      <c r="Z6">
        <v>265.49799999999999</v>
      </c>
      <c r="AA6">
        <v>70.983000000000004</v>
      </c>
      <c r="AB6">
        <v>764.43200000000002</v>
      </c>
      <c r="AC6">
        <v>52.872999999999998</v>
      </c>
      <c r="AD6">
        <v>1153.7860000000001</v>
      </c>
      <c r="AE6">
        <v>89.265253695225979</v>
      </c>
      <c r="AF6">
        <v>29.163207041860446</v>
      </c>
      <c r="AG6">
        <v>44.7</v>
      </c>
      <c r="AH6">
        <v>152.68</v>
      </c>
      <c r="AI6">
        <f t="shared" si="4"/>
        <v>3.8742019750629666</v>
      </c>
      <c r="AJ6">
        <f t="shared" si="5"/>
        <v>13.232956544801203</v>
      </c>
      <c r="AK6">
        <v>23</v>
      </c>
      <c r="AL6">
        <v>84.88</v>
      </c>
      <c r="AM6">
        <v>71.22</v>
      </c>
      <c r="AN6">
        <f t="shared" si="6"/>
        <v>1.1918000561639988</v>
      </c>
      <c r="AP6">
        <v>28</v>
      </c>
      <c r="AQ6">
        <v>343.48700000000002</v>
      </c>
      <c r="AR6">
        <v>126</v>
      </c>
      <c r="AS6">
        <v>469.48700000000002</v>
      </c>
      <c r="AT6">
        <v>73.162196184345902</v>
      </c>
      <c r="AU6">
        <v>218.78</v>
      </c>
      <c r="AV6">
        <f t="shared" si="7"/>
        <v>46.599799355466708</v>
      </c>
      <c r="AW6">
        <v>24</v>
      </c>
      <c r="AX6">
        <v>108.77</v>
      </c>
      <c r="AY6">
        <v>73.7</v>
      </c>
      <c r="AZ6">
        <f>AX6/AY6</f>
        <v>1.4758480325644503</v>
      </c>
      <c r="BB6">
        <v>24</v>
      </c>
      <c r="BC6">
        <v>433.79300000000001</v>
      </c>
      <c r="BD6">
        <v>200.29300000000001</v>
      </c>
      <c r="BE6">
        <v>634.08600000000001</v>
      </c>
      <c r="BF6">
        <v>68.412328926990966</v>
      </c>
      <c r="BG6">
        <v>203.86</v>
      </c>
      <c r="BH6">
        <f t="shared" si="8"/>
        <v>32.150213062581415</v>
      </c>
      <c r="BI6">
        <v>24</v>
      </c>
      <c r="BJ6">
        <v>79.31</v>
      </c>
      <c r="BK6">
        <v>73.7</v>
      </c>
      <c r="BL6">
        <f>BJ6/BK6</f>
        <v>1.0761194029850747</v>
      </c>
      <c r="BN6">
        <v>26</v>
      </c>
      <c r="BO6">
        <v>299.39400000000001</v>
      </c>
      <c r="BP6">
        <v>124.23699999999999</v>
      </c>
      <c r="BQ6">
        <v>423.63099999999997</v>
      </c>
      <c r="BR6">
        <v>70.673298224162068</v>
      </c>
      <c r="BS6">
        <v>128.483</v>
      </c>
      <c r="BT6">
        <f t="shared" si="9"/>
        <v>30.328989143853967</v>
      </c>
      <c r="BU6">
        <v>23.5</v>
      </c>
      <c r="BV6">
        <v>103</v>
      </c>
      <c r="BW6">
        <v>72.459999999999994</v>
      </c>
      <c r="BX6">
        <f>BV6/BW6</f>
        <v>1.4214739166436656</v>
      </c>
      <c r="BZ6">
        <v>10</v>
      </c>
      <c r="CA6">
        <v>62.12</v>
      </c>
      <c r="CB6">
        <v>8.08</v>
      </c>
      <c r="CC6">
        <v>70.2</v>
      </c>
      <c r="CD6">
        <v>88.490028490028479</v>
      </c>
      <c r="CE6">
        <v>39.332999999999998</v>
      </c>
      <c r="CF6">
        <f t="shared" si="10"/>
        <v>56.029914529914528</v>
      </c>
      <c r="CG6">
        <v>24</v>
      </c>
      <c r="CH6">
        <v>93.1</v>
      </c>
      <c r="CI6">
        <v>73.7</v>
      </c>
      <c r="CJ6">
        <f t="shared" si="11"/>
        <v>1.2632293080054273</v>
      </c>
      <c r="CL6">
        <v>8</v>
      </c>
      <c r="CM6">
        <v>8.6669999999999998</v>
      </c>
      <c r="CN6">
        <v>13.333</v>
      </c>
      <c r="CO6">
        <f t="shared" si="12"/>
        <v>22</v>
      </c>
      <c r="CP6">
        <f t="shared" si="13"/>
        <v>39.395454545454541</v>
      </c>
      <c r="CQ6">
        <v>1.2</v>
      </c>
      <c r="CR6">
        <f t="shared" si="14"/>
        <v>5.4545454545454541</v>
      </c>
    </row>
    <row r="7" spans="1:100" x14ac:dyDescent="0.25">
      <c r="A7">
        <v>16</v>
      </c>
      <c r="B7">
        <v>275.74</v>
      </c>
      <c r="C7">
        <v>518.46699999999998</v>
      </c>
      <c r="D7">
        <v>794.20699999999999</v>
      </c>
      <c r="E7">
        <v>34.718908294688916</v>
      </c>
      <c r="F7">
        <v>72.7</v>
      </c>
      <c r="G7">
        <v>9.1537848445052727</v>
      </c>
      <c r="M7">
        <v>12</v>
      </c>
      <c r="N7">
        <v>627.9</v>
      </c>
      <c r="O7">
        <v>64.225999999999999</v>
      </c>
      <c r="P7">
        <f t="shared" si="0"/>
        <v>692.12599999999998</v>
      </c>
      <c r="Q7">
        <f t="shared" si="1"/>
        <v>90.720475751525015</v>
      </c>
      <c r="R7">
        <v>126.973</v>
      </c>
      <c r="S7">
        <f t="shared" si="2"/>
        <v>18.345359082016859</v>
      </c>
      <c r="T7" s="2">
        <v>24</v>
      </c>
      <c r="U7">
        <v>132.19</v>
      </c>
      <c r="V7">
        <v>73.7</v>
      </c>
      <c r="W7">
        <f t="shared" si="3"/>
        <v>1.7936227951153323</v>
      </c>
      <c r="Y7">
        <v>10</v>
      </c>
      <c r="Z7">
        <v>323.50700000000001</v>
      </c>
      <c r="AA7">
        <v>69.992999999999995</v>
      </c>
      <c r="AB7">
        <v>242.22</v>
      </c>
      <c r="AC7">
        <v>43.613</v>
      </c>
      <c r="AD7">
        <v>679.33300000000008</v>
      </c>
      <c r="AE7">
        <v>83.27683183357793</v>
      </c>
      <c r="AF7">
        <v>57.92446414350546</v>
      </c>
      <c r="AG7">
        <v>35.988999999999997</v>
      </c>
      <c r="AH7">
        <v>59.768999999999998</v>
      </c>
      <c r="AI7">
        <f t="shared" si="4"/>
        <v>5.2976964169266019</v>
      </c>
      <c r="AJ7">
        <f t="shared" si="5"/>
        <v>8.7981888116726239</v>
      </c>
      <c r="AK7">
        <v>24</v>
      </c>
      <c r="AL7">
        <v>92.07</v>
      </c>
      <c r="AM7">
        <v>73.7</v>
      </c>
      <c r="AN7">
        <f t="shared" si="6"/>
        <v>1.2492537313432834</v>
      </c>
      <c r="AP7">
        <v>2</v>
      </c>
      <c r="AQ7">
        <v>167.09299999999999</v>
      </c>
      <c r="AR7">
        <v>8.3070000000000004</v>
      </c>
      <c r="AS7">
        <v>175.39999999999998</v>
      </c>
      <c r="AT7">
        <v>95.263968072976056</v>
      </c>
      <c r="AU7">
        <v>67.599999999999994</v>
      </c>
      <c r="AV7">
        <f t="shared" si="7"/>
        <v>38.54047890535918</v>
      </c>
      <c r="AW7">
        <v>24</v>
      </c>
      <c r="AX7">
        <v>130.04</v>
      </c>
      <c r="AY7">
        <v>73.7</v>
      </c>
      <c r="AZ7">
        <f t="shared" ref="AZ7:AZ13" si="15">AX7/AY7</f>
        <v>1.7644504748982359</v>
      </c>
      <c r="BB7">
        <v>26</v>
      </c>
      <c r="BC7">
        <v>404.36700000000002</v>
      </c>
      <c r="BD7">
        <v>284.39600000000002</v>
      </c>
      <c r="BE7">
        <v>688.76300000000003</v>
      </c>
      <c r="BF7">
        <v>58.7091641101511</v>
      </c>
      <c r="BG7">
        <v>108.84</v>
      </c>
      <c r="BH7">
        <f t="shared" si="8"/>
        <v>15.802242571102108</v>
      </c>
      <c r="BI7">
        <v>23.5</v>
      </c>
      <c r="BJ7">
        <v>75.650000000000006</v>
      </c>
      <c r="BK7">
        <v>72.459999999999994</v>
      </c>
      <c r="BL7">
        <f t="shared" ref="BL7:BL15" si="16">BJ7/BK7</f>
        <v>1.0440242892630418</v>
      </c>
      <c r="BN7">
        <v>6</v>
      </c>
      <c r="BO7">
        <v>48.838999999999999</v>
      </c>
      <c r="BP7">
        <v>61.881999999999998</v>
      </c>
      <c r="BQ7">
        <v>110.721</v>
      </c>
      <c r="BR7">
        <v>44.109970105038784</v>
      </c>
      <c r="BS7">
        <v>21.178000000000001</v>
      </c>
      <c r="BT7">
        <f t="shared" ref="BT7:BT13" si="17">(BS7/BQ7)*100</f>
        <v>19.127356147433638</v>
      </c>
      <c r="BU7" s="4">
        <v>31.5</v>
      </c>
      <c r="BV7" s="4">
        <v>87.13</v>
      </c>
      <c r="BW7" s="4">
        <v>92.02</v>
      </c>
      <c r="BZ7">
        <v>18</v>
      </c>
      <c r="CA7">
        <v>42.04</v>
      </c>
      <c r="CB7">
        <v>5.16</v>
      </c>
      <c r="CC7">
        <v>47.2</v>
      </c>
      <c r="CD7">
        <v>89.067796610169481</v>
      </c>
      <c r="CE7">
        <v>28.42</v>
      </c>
      <c r="CF7">
        <f t="shared" si="10"/>
        <v>60.211864406779661</v>
      </c>
      <c r="CG7">
        <v>24</v>
      </c>
      <c r="CH7">
        <v>106.55</v>
      </c>
      <c r="CI7">
        <v>73.7</v>
      </c>
      <c r="CJ7">
        <f t="shared" si="11"/>
        <v>1.4457259158751694</v>
      </c>
      <c r="CL7">
        <v>4</v>
      </c>
      <c r="CM7">
        <v>20.361000000000001</v>
      </c>
      <c r="CN7">
        <v>4.3209999999999997</v>
      </c>
      <c r="CO7">
        <f t="shared" si="12"/>
        <v>24.682000000000002</v>
      </c>
      <c r="CP7">
        <f t="shared" si="13"/>
        <v>82.493314966372253</v>
      </c>
      <c r="CQ7">
        <v>15.694000000000001</v>
      </c>
      <c r="CR7">
        <f t="shared" si="14"/>
        <v>63.584798638684056</v>
      </c>
      <c r="CS7">
        <v>24</v>
      </c>
      <c r="CT7">
        <v>102.75</v>
      </c>
      <c r="CU7">
        <v>73.7</v>
      </c>
      <c r="CV7">
        <f>CT7/CU7</f>
        <v>1.3941655359565808</v>
      </c>
    </row>
    <row r="8" spans="1:100" x14ac:dyDescent="0.25">
      <c r="A8">
        <v>20</v>
      </c>
      <c r="B8">
        <v>269.733</v>
      </c>
      <c r="C8">
        <v>216.31700000000001</v>
      </c>
      <c r="D8">
        <v>486.05</v>
      </c>
      <c r="E8">
        <v>55.494907931282789</v>
      </c>
      <c r="F8">
        <v>41.88</v>
      </c>
      <c r="G8">
        <v>8.6163974899701685</v>
      </c>
      <c r="M8">
        <v>4</v>
      </c>
      <c r="N8">
        <v>1488.894</v>
      </c>
      <c r="O8">
        <v>28.773</v>
      </c>
      <c r="P8">
        <f t="shared" si="0"/>
        <v>1517.6669999999999</v>
      </c>
      <c r="Q8">
        <f t="shared" si="1"/>
        <v>98.104129562018556</v>
      </c>
      <c r="R8">
        <v>303.92200000000003</v>
      </c>
      <c r="S8">
        <f t="shared" si="2"/>
        <v>20.025605089917619</v>
      </c>
      <c r="T8" s="3">
        <v>23.5</v>
      </c>
      <c r="U8" s="4">
        <v>68.959999999999994</v>
      </c>
      <c r="V8" s="4">
        <v>72.459999999999994</v>
      </c>
      <c r="Y8">
        <v>12</v>
      </c>
      <c r="Z8">
        <v>314.38299999999998</v>
      </c>
      <c r="AA8">
        <v>54.155999999999999</v>
      </c>
      <c r="AB8">
        <v>190.64400000000001</v>
      </c>
      <c r="AC8">
        <v>90.138999999999996</v>
      </c>
      <c r="AD8">
        <v>649.322</v>
      </c>
      <c r="AE8">
        <v>77.777589547250827</v>
      </c>
      <c r="AF8">
        <v>56.757510141347431</v>
      </c>
      <c r="AG8">
        <v>144.55000000000001</v>
      </c>
      <c r="AH8">
        <v>114.998</v>
      </c>
      <c r="AI8">
        <f t="shared" si="4"/>
        <v>22.261682185418021</v>
      </c>
      <c r="AJ8">
        <f t="shared" si="5"/>
        <v>17.710473386085795</v>
      </c>
      <c r="AK8">
        <v>24</v>
      </c>
      <c r="AL8">
        <v>114.04</v>
      </c>
      <c r="AM8">
        <v>73.7</v>
      </c>
      <c r="AN8">
        <f t="shared" si="6"/>
        <v>1.5473541383989144</v>
      </c>
      <c r="AP8">
        <v>6</v>
      </c>
      <c r="AQ8">
        <v>50.406999999999996</v>
      </c>
      <c r="AR8">
        <v>18.260000000000002</v>
      </c>
      <c r="AS8">
        <v>68.667000000000002</v>
      </c>
      <c r="AT8">
        <v>73.407896078174375</v>
      </c>
      <c r="AU8">
        <v>30.46</v>
      </c>
      <c r="AV8">
        <f t="shared" si="7"/>
        <v>44.359007965980744</v>
      </c>
      <c r="AW8">
        <v>23.5</v>
      </c>
      <c r="AX8">
        <v>89.34</v>
      </c>
      <c r="AY8">
        <v>72.459999999999994</v>
      </c>
      <c r="AZ8">
        <f t="shared" si="15"/>
        <v>1.2329561137179135</v>
      </c>
      <c r="BB8">
        <v>28</v>
      </c>
      <c r="BC8">
        <v>548.553</v>
      </c>
      <c r="BD8">
        <v>154.49299999999999</v>
      </c>
      <c r="BE8">
        <v>703.04600000000005</v>
      </c>
      <c r="BF8">
        <v>78.025193230599413</v>
      </c>
      <c r="BG8">
        <v>168.40700000000001</v>
      </c>
      <c r="BH8">
        <f t="shared" si="8"/>
        <v>23.953909132546091</v>
      </c>
      <c r="BI8">
        <v>24</v>
      </c>
      <c r="BJ8">
        <v>103.49</v>
      </c>
      <c r="BK8">
        <v>73.7</v>
      </c>
      <c r="BL8">
        <f t="shared" si="16"/>
        <v>1.4042062415196743</v>
      </c>
      <c r="BN8">
        <v>8</v>
      </c>
      <c r="BO8">
        <v>210.27199999999999</v>
      </c>
      <c r="BP8">
        <v>52.107999999999997</v>
      </c>
      <c r="BQ8">
        <v>262.38</v>
      </c>
      <c r="BR8">
        <v>80.140254592575658</v>
      </c>
      <c r="BS8">
        <v>97.138999999999996</v>
      </c>
      <c r="BT8">
        <f t="shared" si="17"/>
        <v>37.022257794039177</v>
      </c>
      <c r="BU8" s="4">
        <v>23.5</v>
      </c>
      <c r="BV8" s="4">
        <v>62.77</v>
      </c>
      <c r="BW8" s="4">
        <v>72.459999999999994</v>
      </c>
      <c r="BZ8">
        <v>22</v>
      </c>
      <c r="CA8">
        <v>37.466999999999999</v>
      </c>
      <c r="CB8">
        <v>10.532999999999999</v>
      </c>
      <c r="CC8">
        <v>48</v>
      </c>
      <c r="CD8">
        <v>78.056249999999991</v>
      </c>
      <c r="CE8">
        <v>35.58</v>
      </c>
      <c r="CF8">
        <f t="shared" si="10"/>
        <v>74.125</v>
      </c>
      <c r="CG8">
        <v>24</v>
      </c>
      <c r="CH8">
        <v>125.78</v>
      </c>
      <c r="CI8">
        <v>73.7</v>
      </c>
      <c r="CJ8">
        <f t="shared" si="11"/>
        <v>1.7066485753052916</v>
      </c>
      <c r="CL8">
        <v>6</v>
      </c>
      <c r="CM8">
        <v>8.5280000000000005</v>
      </c>
      <c r="CN8">
        <v>8.3330000000000002</v>
      </c>
      <c r="CO8">
        <f t="shared" si="12"/>
        <v>16.861000000000001</v>
      </c>
      <c r="CP8">
        <f t="shared" si="13"/>
        <v>50.578257517347723</v>
      </c>
      <c r="CQ8">
        <v>2.3220000000000001</v>
      </c>
      <c r="CR8">
        <f t="shared" si="14"/>
        <v>13.771425182373525</v>
      </c>
    </row>
    <row r="9" spans="1:100" x14ac:dyDescent="0.25">
      <c r="A9">
        <v>22</v>
      </c>
      <c r="B9">
        <v>532.12699999999995</v>
      </c>
      <c r="C9">
        <v>491.13499999999999</v>
      </c>
      <c r="D9">
        <v>1023.2619999999999</v>
      </c>
      <c r="E9">
        <v>52.003006072736014</v>
      </c>
      <c r="F9">
        <v>164.24700000000001</v>
      </c>
      <c r="G9">
        <v>16.051314326145214</v>
      </c>
      <c r="M9">
        <v>6</v>
      </c>
      <c r="N9">
        <v>577.98900000000003</v>
      </c>
      <c r="O9">
        <v>22.683</v>
      </c>
      <c r="P9">
        <f t="shared" si="0"/>
        <v>600.67200000000003</v>
      </c>
      <c r="Q9">
        <f t="shared" si="1"/>
        <v>96.223729423046194</v>
      </c>
      <c r="R9">
        <v>162.72800000000001</v>
      </c>
      <c r="S9">
        <f t="shared" si="2"/>
        <v>27.090991422939641</v>
      </c>
      <c r="T9" s="2">
        <v>24</v>
      </c>
      <c r="U9">
        <v>102.55</v>
      </c>
      <c r="V9">
        <v>73.7</v>
      </c>
      <c r="W9">
        <f t="shared" si="3"/>
        <v>1.391451831750339</v>
      </c>
      <c r="Y9">
        <v>14</v>
      </c>
      <c r="Z9">
        <v>402.18299999999999</v>
      </c>
      <c r="AA9">
        <v>32.450000000000003</v>
      </c>
      <c r="AB9">
        <v>246.489</v>
      </c>
      <c r="AC9">
        <v>48.216999999999999</v>
      </c>
      <c r="AD9">
        <v>729.33899999999994</v>
      </c>
      <c r="AE9">
        <v>88.939711163121686</v>
      </c>
      <c r="AF9">
        <v>59.592727113180565</v>
      </c>
      <c r="AG9">
        <v>109.328</v>
      </c>
      <c r="AH9">
        <v>105.506</v>
      </c>
      <c r="AI9">
        <f t="shared" si="4"/>
        <v>14.990011503566929</v>
      </c>
      <c r="AJ9">
        <f t="shared" si="5"/>
        <v>14.465975355767346</v>
      </c>
      <c r="AK9">
        <v>24</v>
      </c>
      <c r="AL9">
        <v>117.77</v>
      </c>
      <c r="AM9">
        <v>73.7</v>
      </c>
      <c r="AN9">
        <f t="shared" si="6"/>
        <v>1.5979647218453188</v>
      </c>
      <c r="AP9">
        <v>8</v>
      </c>
      <c r="AQ9">
        <v>158.75299999999999</v>
      </c>
      <c r="AR9">
        <v>15.31</v>
      </c>
      <c r="AS9">
        <v>174.06299999999999</v>
      </c>
      <c r="AT9">
        <v>91.204334062954217</v>
      </c>
      <c r="AU9">
        <v>45.606999999999999</v>
      </c>
      <c r="AV9">
        <f t="shared" si="7"/>
        <v>26.201432814555652</v>
      </c>
      <c r="AW9">
        <v>23.5</v>
      </c>
      <c r="AX9">
        <v>92.15</v>
      </c>
      <c r="AY9">
        <v>72.459999999999994</v>
      </c>
      <c r="AZ9">
        <f t="shared" si="15"/>
        <v>1.2717361302787746</v>
      </c>
      <c r="BB9">
        <v>2</v>
      </c>
      <c r="BC9">
        <v>938.25800000000004</v>
      </c>
      <c r="BD9">
        <v>492.8</v>
      </c>
      <c r="BE9">
        <v>1431.058</v>
      </c>
      <c r="BF9">
        <v>65.563939407068062</v>
      </c>
      <c r="BG9">
        <v>223.60300000000001</v>
      </c>
      <c r="BH9">
        <f t="shared" si="8"/>
        <v>15.625013102194321</v>
      </c>
      <c r="BI9">
        <v>23.5</v>
      </c>
      <c r="BJ9">
        <v>72.459999999999994</v>
      </c>
      <c r="BK9">
        <v>72.459999999999994</v>
      </c>
      <c r="BL9">
        <f>BJ9/BK9</f>
        <v>1</v>
      </c>
      <c r="BN9">
        <v>10</v>
      </c>
      <c r="BO9">
        <v>231</v>
      </c>
      <c r="BP9">
        <v>106.85599999999999</v>
      </c>
      <c r="BQ9">
        <v>337.85599999999999</v>
      </c>
      <c r="BR9">
        <v>68.372324303845417</v>
      </c>
      <c r="BS9">
        <v>155.31100000000001</v>
      </c>
      <c r="BT9">
        <f t="shared" si="17"/>
        <v>45.969584675127869</v>
      </c>
      <c r="BU9">
        <v>23.5</v>
      </c>
      <c r="BV9">
        <v>95.56</v>
      </c>
      <c r="BW9">
        <v>72.459999999999994</v>
      </c>
      <c r="BX9">
        <f>BV9/BW9</f>
        <v>1.3187965774220261</v>
      </c>
      <c r="BZ9">
        <v>24</v>
      </c>
      <c r="CA9">
        <v>91.027000000000001</v>
      </c>
      <c r="CB9">
        <v>65.972999999999999</v>
      </c>
      <c r="CC9">
        <v>157</v>
      </c>
      <c r="CD9">
        <v>57.978980891719743</v>
      </c>
      <c r="CE9">
        <v>49.887</v>
      </c>
      <c r="CF9">
        <f t="shared" si="10"/>
        <v>31.775159235668792</v>
      </c>
      <c r="CG9">
        <v>24</v>
      </c>
      <c r="CH9">
        <v>95.88</v>
      </c>
      <c r="CI9">
        <v>73.7</v>
      </c>
      <c r="CJ9">
        <f t="shared" si="11"/>
        <v>1.3009497964721843</v>
      </c>
      <c r="CL9">
        <v>18</v>
      </c>
      <c r="CM9">
        <v>12.044</v>
      </c>
      <c r="CN9">
        <v>4.4560000000000004</v>
      </c>
      <c r="CO9">
        <f t="shared" si="12"/>
        <v>16.5</v>
      </c>
      <c r="CP9">
        <f t="shared" si="13"/>
        <v>72.993939393939399</v>
      </c>
      <c r="CQ9">
        <v>2.5110000000000001</v>
      </c>
      <c r="CR9">
        <f t="shared" si="14"/>
        <v>15.218181818181819</v>
      </c>
    </row>
    <row r="10" spans="1:100" x14ac:dyDescent="0.25">
      <c r="A10">
        <v>24</v>
      </c>
      <c r="B10">
        <v>156.99299999999999</v>
      </c>
      <c r="C10">
        <v>143.99600000000001</v>
      </c>
      <c r="D10">
        <v>300.98900000000003</v>
      </c>
      <c r="E10">
        <v>52.159049001790756</v>
      </c>
      <c r="F10">
        <v>35.887</v>
      </c>
      <c r="G10">
        <v>11.92302708736864</v>
      </c>
      <c r="M10">
        <v>8</v>
      </c>
      <c r="N10">
        <v>269.822</v>
      </c>
      <c r="O10">
        <v>27.222000000000001</v>
      </c>
      <c r="P10">
        <f t="shared" si="0"/>
        <v>297.04399999999998</v>
      </c>
      <c r="Q10">
        <f t="shared" si="1"/>
        <v>90.835701108253332</v>
      </c>
      <c r="R10">
        <v>103.6</v>
      </c>
      <c r="S10">
        <f t="shared" si="2"/>
        <v>34.876987920981406</v>
      </c>
      <c r="T10" s="2">
        <v>24</v>
      </c>
      <c r="U10">
        <v>72.83</v>
      </c>
      <c r="V10">
        <v>73.7</v>
      </c>
      <c r="W10">
        <f t="shared" si="3"/>
        <v>0.98819538670284934</v>
      </c>
      <c r="Y10">
        <v>22</v>
      </c>
      <c r="Z10">
        <v>240.089</v>
      </c>
      <c r="AA10">
        <v>71.355999999999995</v>
      </c>
      <c r="AB10">
        <v>191.05600000000001</v>
      </c>
      <c r="AC10">
        <v>88.95</v>
      </c>
      <c r="AD10">
        <v>591.45100000000002</v>
      </c>
      <c r="AE10">
        <v>72.896148624315444</v>
      </c>
      <c r="AF10">
        <v>52.657785683006708</v>
      </c>
      <c r="AG10">
        <v>136.90600000000001</v>
      </c>
      <c r="AH10">
        <v>72.649000000000001</v>
      </c>
      <c r="AI10">
        <f t="shared" si="4"/>
        <v>23.147479672872308</v>
      </c>
      <c r="AJ10">
        <f t="shared" si="5"/>
        <v>12.283181531521631</v>
      </c>
      <c r="AK10">
        <v>24</v>
      </c>
      <c r="AL10">
        <v>105.11</v>
      </c>
      <c r="AM10">
        <v>73.7</v>
      </c>
      <c r="AN10">
        <f t="shared" si="6"/>
        <v>1.4261872455902307</v>
      </c>
      <c r="AP10">
        <v>12</v>
      </c>
      <c r="AQ10">
        <v>290.83300000000003</v>
      </c>
      <c r="AR10">
        <v>0.88700000000000001</v>
      </c>
      <c r="AS10">
        <v>291.72000000000003</v>
      </c>
      <c r="AT10">
        <v>99.695941313588378</v>
      </c>
      <c r="AU10">
        <v>110.387</v>
      </c>
      <c r="AV10">
        <f t="shared" si="7"/>
        <v>37.84005210475798</v>
      </c>
      <c r="AW10">
        <v>23.5</v>
      </c>
      <c r="AX10">
        <v>111.66</v>
      </c>
      <c r="AY10">
        <v>72.459999999999994</v>
      </c>
      <c r="AZ10">
        <f t="shared" si="15"/>
        <v>1.540988131382832</v>
      </c>
      <c r="BB10">
        <v>4</v>
      </c>
      <c r="BC10">
        <v>287.57299999999998</v>
      </c>
      <c r="BD10">
        <v>154.05500000000001</v>
      </c>
      <c r="BE10">
        <v>441.62799999999999</v>
      </c>
      <c r="BF10">
        <v>65.116568695825435</v>
      </c>
      <c r="BG10">
        <v>65.747</v>
      </c>
      <c r="BH10">
        <f t="shared" si="8"/>
        <v>14.887416558732689</v>
      </c>
      <c r="BI10">
        <v>34</v>
      </c>
      <c r="BJ10">
        <v>119.22</v>
      </c>
      <c r="BK10">
        <v>98.04</v>
      </c>
      <c r="BL10">
        <f t="shared" si="16"/>
        <v>1.2160342717258261</v>
      </c>
      <c r="BN10">
        <v>24</v>
      </c>
      <c r="BO10">
        <v>1010.2670000000001</v>
      </c>
      <c r="BP10">
        <v>417.03</v>
      </c>
      <c r="BQ10">
        <v>1427.297</v>
      </c>
      <c r="BR10">
        <v>70.781834474534733</v>
      </c>
      <c r="BS10">
        <v>309.22199999999998</v>
      </c>
      <c r="BT10">
        <f t="shared" si="17"/>
        <v>21.664867228054145</v>
      </c>
      <c r="BU10" s="4">
        <v>23.5</v>
      </c>
      <c r="BV10" s="4">
        <v>68.959999999999994</v>
      </c>
      <c r="BW10" s="4">
        <v>72.459999999999994</v>
      </c>
      <c r="BZ10">
        <v>26</v>
      </c>
      <c r="CA10">
        <v>31.306999999999999</v>
      </c>
      <c r="CB10">
        <v>11.1</v>
      </c>
      <c r="CC10">
        <v>42.406999999999996</v>
      </c>
      <c r="CD10">
        <v>73.825076048765538</v>
      </c>
      <c r="CE10">
        <v>18.207000000000001</v>
      </c>
      <c r="CF10">
        <f t="shared" si="10"/>
        <v>42.933949583795133</v>
      </c>
      <c r="CG10">
        <v>24.5</v>
      </c>
      <c r="CH10">
        <v>80.349999999999994</v>
      </c>
      <c r="CI10">
        <v>74.930000000000007</v>
      </c>
      <c r="CJ10">
        <f t="shared" si="11"/>
        <v>1.072334178566662</v>
      </c>
      <c r="CL10">
        <v>22</v>
      </c>
      <c r="CM10">
        <v>9.8109999999999999</v>
      </c>
      <c r="CN10">
        <v>8.3559999999999999</v>
      </c>
      <c r="CO10">
        <f t="shared" si="12"/>
        <v>18.167000000000002</v>
      </c>
      <c r="CP10">
        <f t="shared" si="13"/>
        <v>54.004513678648095</v>
      </c>
      <c r="CQ10">
        <v>1.6060000000000001</v>
      </c>
      <c r="CR10">
        <f t="shared" si="14"/>
        <v>8.8402047668850106</v>
      </c>
    </row>
    <row r="11" spans="1:100" x14ac:dyDescent="0.25">
      <c r="A11">
        <v>28</v>
      </c>
      <c r="B11">
        <v>259.887</v>
      </c>
      <c r="C11">
        <v>252.751</v>
      </c>
      <c r="D11">
        <v>512.63800000000003</v>
      </c>
      <c r="E11">
        <v>50.696007709143679</v>
      </c>
      <c r="F11">
        <v>31.047000000000001</v>
      </c>
      <c r="G11">
        <v>6.056320444446178</v>
      </c>
      <c r="M11">
        <v>30</v>
      </c>
      <c r="N11">
        <v>174.63300000000001</v>
      </c>
      <c r="O11">
        <v>68.423000000000002</v>
      </c>
      <c r="P11">
        <f t="shared" si="0"/>
        <v>243.05600000000001</v>
      </c>
      <c r="Q11">
        <f t="shared" si="1"/>
        <v>71.848874333486933</v>
      </c>
      <c r="R11">
        <v>66.900000000000006</v>
      </c>
      <c r="S11">
        <f t="shared" si="2"/>
        <v>27.524521098018567</v>
      </c>
      <c r="T11" s="2">
        <v>22.5</v>
      </c>
      <c r="U11">
        <v>56.51</v>
      </c>
      <c r="V11">
        <v>69.97</v>
      </c>
      <c r="W11">
        <f t="shared" si="3"/>
        <v>0.80763184221809348</v>
      </c>
      <c r="Y11">
        <v>6</v>
      </c>
      <c r="Z11">
        <v>231.81299999999999</v>
      </c>
      <c r="AA11">
        <v>13.733000000000001</v>
      </c>
      <c r="AB11">
        <v>298.66699999999997</v>
      </c>
      <c r="AC11">
        <v>16.986999999999998</v>
      </c>
      <c r="AD11">
        <v>561.19999999999993</v>
      </c>
      <c r="AE11">
        <v>94.526015680684267</v>
      </c>
      <c r="AF11">
        <v>43.753741981468288</v>
      </c>
      <c r="AG11">
        <v>80.14</v>
      </c>
      <c r="AH11">
        <v>66.188999999999993</v>
      </c>
      <c r="AI11">
        <f t="shared" si="4"/>
        <v>14.280114041339987</v>
      </c>
      <c r="AJ11">
        <f t="shared" si="5"/>
        <v>11.794191019244476</v>
      </c>
      <c r="AK11">
        <v>24.5</v>
      </c>
      <c r="AL11">
        <v>125.01</v>
      </c>
      <c r="AM11">
        <v>74.930000000000007</v>
      </c>
      <c r="AN11">
        <f t="shared" si="6"/>
        <v>1.668357133324436</v>
      </c>
      <c r="AP11">
        <v>16</v>
      </c>
      <c r="AQ11">
        <v>118.6</v>
      </c>
      <c r="AR11">
        <v>3.0979999999999999</v>
      </c>
      <c r="AS11">
        <v>121.69799999999999</v>
      </c>
      <c r="AT11">
        <v>97.454354221104694</v>
      </c>
      <c r="AU11">
        <v>47.76</v>
      </c>
      <c r="AV11">
        <f t="shared" si="7"/>
        <v>39.244687669476903</v>
      </c>
      <c r="AW11">
        <v>24</v>
      </c>
      <c r="AX11">
        <v>96.05</v>
      </c>
      <c r="AY11">
        <v>73.7</v>
      </c>
      <c r="AZ11">
        <f t="shared" si="15"/>
        <v>1.3032564450474897</v>
      </c>
      <c r="BB11">
        <v>8</v>
      </c>
      <c r="BC11">
        <v>636.36</v>
      </c>
      <c r="BD11">
        <v>275.96899999999999</v>
      </c>
      <c r="BE11">
        <v>912.32899999999995</v>
      </c>
      <c r="BF11">
        <v>69.75115336682272</v>
      </c>
      <c r="BG11">
        <v>223.68700000000001</v>
      </c>
      <c r="BH11">
        <f t="shared" si="8"/>
        <v>24.518238486335527</v>
      </c>
      <c r="BI11">
        <v>24</v>
      </c>
      <c r="BJ11">
        <v>99.37</v>
      </c>
      <c r="BK11">
        <v>73.7</v>
      </c>
      <c r="BL11">
        <f t="shared" si="16"/>
        <v>1.348303934871099</v>
      </c>
      <c r="BN11">
        <v>30</v>
      </c>
      <c r="BO11">
        <v>70.05</v>
      </c>
      <c r="BP11">
        <v>46.71</v>
      </c>
      <c r="BQ11">
        <v>116.75999999999999</v>
      </c>
      <c r="BR11">
        <v>59.994861253854062</v>
      </c>
      <c r="BS11">
        <v>32.222000000000001</v>
      </c>
      <c r="BT11">
        <f t="shared" si="17"/>
        <v>27.596779719081884</v>
      </c>
      <c r="BU11" s="4">
        <v>29.5</v>
      </c>
      <c r="BV11" s="4">
        <v>77.760000000000005</v>
      </c>
      <c r="BW11" s="4">
        <v>87.18</v>
      </c>
      <c r="BZ11">
        <v>30</v>
      </c>
      <c r="CA11">
        <v>211.87299999999999</v>
      </c>
      <c r="CB11">
        <v>46.372999999999998</v>
      </c>
      <c r="CC11">
        <v>258.24599999999998</v>
      </c>
      <c r="CD11">
        <v>82.043090696467715</v>
      </c>
      <c r="CE11">
        <v>131.04</v>
      </c>
      <c r="CF11">
        <f t="shared" si="10"/>
        <v>50.74231546664808</v>
      </c>
      <c r="CG11">
        <v>24</v>
      </c>
      <c r="CH11">
        <v>193.46</v>
      </c>
      <c r="CI11">
        <v>73.7</v>
      </c>
      <c r="CJ11">
        <f t="shared" si="11"/>
        <v>2.624966078697422</v>
      </c>
      <c r="CL11">
        <v>26</v>
      </c>
      <c r="CM11">
        <v>9.1669999999999998</v>
      </c>
      <c r="CN11">
        <v>4</v>
      </c>
      <c r="CO11">
        <f t="shared" si="12"/>
        <v>13.167</v>
      </c>
      <c r="CP11">
        <f t="shared" si="13"/>
        <v>69.621022252601193</v>
      </c>
      <c r="CQ11">
        <v>2.3330000000000002</v>
      </c>
      <c r="CR11">
        <f t="shared" si="14"/>
        <v>17.718538771170351</v>
      </c>
    </row>
    <row r="12" spans="1:100" x14ac:dyDescent="0.25">
      <c r="A12">
        <v>32</v>
      </c>
      <c r="B12">
        <v>83.14</v>
      </c>
      <c r="C12">
        <v>54.344999999999999</v>
      </c>
      <c r="D12">
        <v>137.48500000000001</v>
      </c>
      <c r="E12">
        <v>60.472051496526888</v>
      </c>
      <c r="F12">
        <v>5.5270000000000001</v>
      </c>
      <c r="G12">
        <v>4.0200749172637007</v>
      </c>
      <c r="H12">
        <v>24</v>
      </c>
      <c r="I12">
        <v>75.89</v>
      </c>
      <c r="J12">
        <v>73.7</v>
      </c>
      <c r="K12">
        <f>I12/J12</f>
        <v>1.0297150610583445</v>
      </c>
      <c r="M12">
        <v>4</v>
      </c>
      <c r="N12">
        <v>430.57299999999998</v>
      </c>
      <c r="O12">
        <v>59.216000000000001</v>
      </c>
      <c r="P12">
        <f t="shared" si="0"/>
        <v>489.78899999999999</v>
      </c>
      <c r="Q12">
        <f t="shared" si="1"/>
        <v>87.909895893946171</v>
      </c>
      <c r="R12">
        <v>120.32</v>
      </c>
      <c r="S12">
        <f t="shared" si="2"/>
        <v>24.565680323567904</v>
      </c>
      <c r="T12" s="2">
        <v>24</v>
      </c>
      <c r="U12">
        <v>99.93</v>
      </c>
      <c r="V12">
        <v>73.7</v>
      </c>
      <c r="W12">
        <f t="shared" si="3"/>
        <v>1.3559023066485754</v>
      </c>
      <c r="Y12">
        <v>28</v>
      </c>
      <c r="Z12">
        <v>379.08</v>
      </c>
      <c r="AA12">
        <v>90.227000000000004</v>
      </c>
      <c r="AB12">
        <v>280.81299999999999</v>
      </c>
      <c r="AC12">
        <v>87.587000000000003</v>
      </c>
      <c r="AD12">
        <v>837.70699999999999</v>
      </c>
      <c r="AE12">
        <v>78.773723987026486</v>
      </c>
      <c r="AF12">
        <v>56.022809884601656</v>
      </c>
      <c r="AG12">
        <v>139.75299999999999</v>
      </c>
      <c r="AH12">
        <v>110.66200000000001</v>
      </c>
      <c r="AI12">
        <f t="shared" si="4"/>
        <v>16.682801982077265</v>
      </c>
      <c r="AJ12">
        <f t="shared" si="5"/>
        <v>13.21010806881165</v>
      </c>
      <c r="AK12" s="4">
        <v>23.5</v>
      </c>
      <c r="AL12" s="4">
        <v>69.33</v>
      </c>
      <c r="AM12" s="4">
        <v>72.459999999999994</v>
      </c>
      <c r="AP12">
        <v>26</v>
      </c>
      <c r="AQ12">
        <v>153.24700000000001</v>
      </c>
      <c r="AR12">
        <v>36.302999999999997</v>
      </c>
      <c r="AS12">
        <v>189.55</v>
      </c>
      <c r="AT12">
        <v>80.847797414930099</v>
      </c>
      <c r="AU12">
        <v>57.58</v>
      </c>
      <c r="AV12">
        <f t="shared" si="7"/>
        <v>30.377209179635976</v>
      </c>
      <c r="AW12">
        <v>24</v>
      </c>
      <c r="AX12">
        <v>96.56</v>
      </c>
      <c r="AY12">
        <v>73.7</v>
      </c>
      <c r="AZ12">
        <f t="shared" si="15"/>
        <v>1.3101763907734056</v>
      </c>
      <c r="BB12">
        <v>32</v>
      </c>
      <c r="BC12">
        <v>767.37300000000005</v>
      </c>
      <c r="BD12">
        <v>455.255</v>
      </c>
      <c r="BE12">
        <v>1222.6280000000002</v>
      </c>
      <c r="BF12">
        <v>62.764225913360391</v>
      </c>
      <c r="BG12">
        <v>260.613</v>
      </c>
      <c r="BH12">
        <f t="shared" si="8"/>
        <v>21.315804970931467</v>
      </c>
      <c r="BI12">
        <v>24</v>
      </c>
      <c r="BJ12">
        <v>90.61</v>
      </c>
      <c r="BK12">
        <v>73.7</v>
      </c>
      <c r="BL12">
        <f t="shared" si="16"/>
        <v>1.2294436906377204</v>
      </c>
      <c r="BN12">
        <v>8</v>
      </c>
      <c r="BO12">
        <v>412.4</v>
      </c>
      <c r="BP12">
        <v>315.077</v>
      </c>
      <c r="BQ12">
        <v>727.47699999999998</v>
      </c>
      <c r="BR12">
        <v>56.68907745536972</v>
      </c>
      <c r="BS12">
        <v>201.43299999999999</v>
      </c>
      <c r="BT12">
        <f t="shared" si="17"/>
        <v>27.68926027901913</v>
      </c>
      <c r="BU12">
        <v>23.5</v>
      </c>
      <c r="BV12">
        <v>84.07</v>
      </c>
      <c r="BW12">
        <v>72.459999999999994</v>
      </c>
      <c r="BX12">
        <f t="shared" ref="BX12" si="18">BV12/BW12</f>
        <v>1.1602263317692521</v>
      </c>
      <c r="BZ12">
        <v>32</v>
      </c>
      <c r="CA12">
        <v>56.673000000000002</v>
      </c>
      <c r="CB12">
        <v>77.619</v>
      </c>
      <c r="CC12">
        <v>134.292</v>
      </c>
      <c r="CD12">
        <v>42.201322491287641</v>
      </c>
      <c r="CE12">
        <v>41.06</v>
      </c>
      <c r="CF12">
        <f t="shared" si="10"/>
        <v>30.575164566764961</v>
      </c>
      <c r="CG12">
        <v>24</v>
      </c>
      <c r="CH12">
        <v>143.13999999999999</v>
      </c>
      <c r="CI12">
        <v>73.7</v>
      </c>
      <c r="CJ12">
        <f t="shared" si="11"/>
        <v>1.9421981004070554</v>
      </c>
      <c r="CL12">
        <v>28</v>
      </c>
      <c r="CM12">
        <v>10.683</v>
      </c>
      <c r="CN12">
        <v>12.510999999999999</v>
      </c>
      <c r="CO12">
        <f t="shared" si="12"/>
        <v>23.193999999999999</v>
      </c>
      <c r="CP12">
        <f t="shared" si="13"/>
        <v>46.059325687677848</v>
      </c>
      <c r="CQ12">
        <v>1.667</v>
      </c>
      <c r="CR12">
        <f t="shared" si="14"/>
        <v>7.1872035871346034</v>
      </c>
    </row>
    <row r="13" spans="1:100" x14ac:dyDescent="0.25">
      <c r="A13">
        <v>2</v>
      </c>
      <c r="B13">
        <v>207.25299999999999</v>
      </c>
      <c r="C13">
        <v>247.947</v>
      </c>
      <c r="D13">
        <v>455.2</v>
      </c>
      <c r="E13">
        <v>45.530096660808432</v>
      </c>
      <c r="F13">
        <v>14.56</v>
      </c>
      <c r="G13">
        <v>3.1985940246045694</v>
      </c>
      <c r="M13">
        <v>16</v>
      </c>
      <c r="N13">
        <v>424.99400000000003</v>
      </c>
      <c r="O13">
        <v>265.21199999999999</v>
      </c>
      <c r="P13">
        <f t="shared" si="0"/>
        <v>690.20600000000002</v>
      </c>
      <c r="Q13">
        <f t="shared" si="1"/>
        <v>61.574950087365224</v>
      </c>
      <c r="R13">
        <v>81.599999999999994</v>
      </c>
      <c r="S13">
        <f t="shared" si="2"/>
        <v>11.822557323465748</v>
      </c>
      <c r="T13" s="3">
        <v>15.5</v>
      </c>
      <c r="U13" s="4">
        <v>18.23</v>
      </c>
      <c r="V13" s="4">
        <v>52.21</v>
      </c>
      <c r="Y13">
        <v>30</v>
      </c>
      <c r="Z13">
        <v>617.60699999999997</v>
      </c>
      <c r="AA13">
        <v>100.133</v>
      </c>
      <c r="AB13">
        <v>481.80700000000002</v>
      </c>
      <c r="AC13">
        <v>47.18</v>
      </c>
      <c r="AD13">
        <v>1246.7270000000001</v>
      </c>
      <c r="AE13">
        <v>88.18402104069294</v>
      </c>
      <c r="AF13">
        <v>57.569941133864909</v>
      </c>
      <c r="AG13">
        <v>156.35300000000001</v>
      </c>
      <c r="AH13">
        <v>124.9</v>
      </c>
      <c r="AI13">
        <f t="shared" si="4"/>
        <v>12.541077557476497</v>
      </c>
      <c r="AJ13">
        <f t="shared" si="5"/>
        <v>10.018231737982735</v>
      </c>
      <c r="AK13">
        <v>23.5</v>
      </c>
      <c r="AL13">
        <v>108.46</v>
      </c>
      <c r="AM13">
        <v>72.459999999999994</v>
      </c>
      <c r="AN13">
        <f t="shared" si="6"/>
        <v>1.4968258349434171</v>
      </c>
      <c r="AP13">
        <v>30</v>
      </c>
      <c r="AQ13">
        <v>201.93299999999999</v>
      </c>
      <c r="AR13">
        <v>43.497999999999998</v>
      </c>
      <c r="AS13">
        <v>245.43099999999998</v>
      </c>
      <c r="AT13">
        <v>82.276892487094131</v>
      </c>
      <c r="AU13">
        <v>92.706999999999994</v>
      </c>
      <c r="AV13">
        <f t="shared" si="7"/>
        <v>37.773141942134444</v>
      </c>
      <c r="AW13">
        <v>24</v>
      </c>
      <c r="AX13">
        <v>105.7</v>
      </c>
      <c r="AY13">
        <v>73.7</v>
      </c>
      <c r="AZ13">
        <f t="shared" si="15"/>
        <v>1.4341926729986432</v>
      </c>
      <c r="BB13">
        <v>6</v>
      </c>
      <c r="BC13">
        <v>220.52</v>
      </c>
      <c r="BD13">
        <v>117.59699999999999</v>
      </c>
      <c r="BE13">
        <v>338.11700000000002</v>
      </c>
      <c r="BF13">
        <v>65.220027386969605</v>
      </c>
      <c r="BG13">
        <v>55.493000000000002</v>
      </c>
      <c r="BH13">
        <f t="shared" si="8"/>
        <v>16.412366133616469</v>
      </c>
      <c r="BI13" s="4">
        <v>24.5</v>
      </c>
      <c r="BJ13" s="4">
        <v>57.11</v>
      </c>
      <c r="BK13" s="4">
        <v>74.930000000000007</v>
      </c>
      <c r="BN13">
        <v>10</v>
      </c>
      <c r="BO13">
        <v>381.02199999999999</v>
      </c>
      <c r="BP13">
        <v>11.942</v>
      </c>
      <c r="BQ13">
        <v>392.964</v>
      </c>
      <c r="BR13">
        <v>96.961044777638662</v>
      </c>
      <c r="BS13">
        <v>206.36699999999999</v>
      </c>
      <c r="BT13">
        <f t="shared" si="17"/>
        <v>52.515497602833847</v>
      </c>
      <c r="BU13" s="4">
        <v>23.5</v>
      </c>
      <c r="BV13" s="4">
        <v>70.290000000000006</v>
      </c>
      <c r="BW13" s="4">
        <v>72.459999999999994</v>
      </c>
      <c r="BZ13">
        <v>2</v>
      </c>
      <c r="CA13">
        <v>361.447</v>
      </c>
      <c r="CB13">
        <v>327.78899999999999</v>
      </c>
      <c r="CC13">
        <v>689.23599999999999</v>
      </c>
      <c r="CD13">
        <v>52.441689058609818</v>
      </c>
      <c r="CE13">
        <v>209.97300000000001</v>
      </c>
      <c r="CF13">
        <f t="shared" si="10"/>
        <v>30.464601384721636</v>
      </c>
      <c r="CG13" s="4">
        <v>24</v>
      </c>
      <c r="CH13" s="4">
        <v>70.040000000000006</v>
      </c>
      <c r="CI13" s="4">
        <v>73.7</v>
      </c>
      <c r="CL13">
        <v>32</v>
      </c>
      <c r="CM13">
        <v>4.1719999999999997</v>
      </c>
      <c r="CN13">
        <v>5.3529999999999998</v>
      </c>
      <c r="CO13">
        <f t="shared" si="12"/>
        <v>9.5249999999999986</v>
      </c>
      <c r="CP13">
        <f t="shared" si="13"/>
        <v>43.800524934383205</v>
      </c>
      <c r="CQ13">
        <v>1.3939999999999999</v>
      </c>
      <c r="CR13">
        <f t="shared" si="14"/>
        <v>14.635170603674542</v>
      </c>
    </row>
    <row r="14" spans="1:100" x14ac:dyDescent="0.25">
      <c r="A14">
        <v>4</v>
      </c>
      <c r="B14">
        <v>912.08699999999999</v>
      </c>
      <c r="C14">
        <v>881.14099999999996</v>
      </c>
      <c r="D14">
        <v>1793.2280000000001</v>
      </c>
      <c r="E14">
        <v>50.862857372291749</v>
      </c>
      <c r="F14">
        <v>100.49299999999999</v>
      </c>
      <c r="G14">
        <v>5.6040280432828391</v>
      </c>
      <c r="M14">
        <v>24</v>
      </c>
      <c r="N14">
        <v>130.333</v>
      </c>
      <c r="O14">
        <v>50.070999999999998</v>
      </c>
      <c r="P14">
        <f t="shared" si="0"/>
        <v>180.404</v>
      </c>
      <c r="Q14">
        <f t="shared" si="1"/>
        <v>72.245072171348752</v>
      </c>
      <c r="R14">
        <v>22.861000000000001</v>
      </c>
      <c r="S14">
        <f t="shared" si="2"/>
        <v>12.672113700361413</v>
      </c>
      <c r="T14" s="2">
        <v>27.5</v>
      </c>
      <c r="U14">
        <v>72.540000000000006</v>
      </c>
      <c r="V14">
        <v>82.3</v>
      </c>
      <c r="W14">
        <f t="shared" si="3"/>
        <v>0.88140947752126375</v>
      </c>
      <c r="Y14" t="s">
        <v>29</v>
      </c>
      <c r="Z14">
        <f t="shared" ref="Z14:AF14" si="19">SUM(Z4:Z13)/$Q$14</f>
        <v>44.535175940705734</v>
      </c>
      <c r="AA14">
        <f t="shared" si="19"/>
        <v>9.0519807143240776</v>
      </c>
      <c r="AB14">
        <f t="shared" si="19"/>
        <v>48.16623328642784</v>
      </c>
      <c r="AC14">
        <f t="shared" si="19"/>
        <v>7.556861438315698</v>
      </c>
      <c r="AD14">
        <f t="shared" si="19"/>
        <v>109.31025137977333</v>
      </c>
      <c r="AE14">
        <f t="shared" si="19"/>
        <v>11.673146987065563</v>
      </c>
      <c r="AF14">
        <f t="shared" si="19"/>
        <v>6.8538453224826759</v>
      </c>
      <c r="AG14">
        <f>SUM(AG4:AG13)/10</f>
        <v>103.19660000000002</v>
      </c>
      <c r="AH14">
        <f>SUM(AH4:AH13)/10</f>
        <v>114.4659</v>
      </c>
      <c r="AI14">
        <f>SUM(AI4:AI13)/10</f>
        <v>13.820523472200119</v>
      </c>
      <c r="AJ14">
        <f>SUM(AJ4:AJ13)/10</f>
        <v>14.823735791833917</v>
      </c>
      <c r="AK14">
        <f>SUM(AK5:AK11,AK13)/8</f>
        <v>23.875</v>
      </c>
      <c r="AL14">
        <f t="shared" ref="AL14:AM14" si="20">SUM(AL5:AL11,AL13)/8</f>
        <v>102.69374999999999</v>
      </c>
      <c r="AM14">
        <f t="shared" si="20"/>
        <v>73.388750000000002</v>
      </c>
      <c r="AN14">
        <f>SUM(AN5:AN13)/8</f>
        <v>1.3980828509169394</v>
      </c>
      <c r="AP14" t="s">
        <v>29</v>
      </c>
      <c r="AQ14">
        <f>SUM(AQ4:AQ13)/10</f>
        <v>241.57570000000001</v>
      </c>
      <c r="AR14">
        <f t="shared" ref="AR14:AU14" si="21">SUM(AR4:AR13)/10</f>
        <v>42.758000000000003</v>
      </c>
      <c r="AS14">
        <f t="shared" si="21"/>
        <v>284.33370000000002</v>
      </c>
      <c r="AT14">
        <f t="shared" si="21"/>
        <v>86.197329814840913</v>
      </c>
      <c r="AU14">
        <f t="shared" si="21"/>
        <v>86.258100000000013</v>
      </c>
      <c r="AV14">
        <f>SUM(AV4:AV13)/10</f>
        <v>33.777796169438894</v>
      </c>
      <c r="AW14" s="5">
        <f>SUM(AW5:AW13)/9</f>
        <v>23.777777777777779</v>
      </c>
      <c r="AX14" s="5">
        <f t="shared" ref="AX14:AY14" si="22">SUM(AX5:AX13)/9</f>
        <v>101.31222222222222</v>
      </c>
      <c r="AY14" s="5">
        <f t="shared" si="22"/>
        <v>73.148888888888891</v>
      </c>
      <c r="AZ14" s="5">
        <f>SUM(AZ5:AZ13)/9</f>
        <v>1.3843238786453982</v>
      </c>
      <c r="BB14">
        <v>8</v>
      </c>
      <c r="BC14">
        <v>315.08</v>
      </c>
      <c r="BD14">
        <v>107.128</v>
      </c>
      <c r="BE14">
        <v>422.20799999999997</v>
      </c>
      <c r="BF14">
        <v>74.626724268606949</v>
      </c>
      <c r="BG14">
        <v>109.78</v>
      </c>
      <c r="BH14">
        <f t="shared" si="8"/>
        <v>26.001402152493558</v>
      </c>
      <c r="BI14">
        <v>24</v>
      </c>
      <c r="BJ14">
        <v>79.790000000000006</v>
      </c>
      <c r="BK14">
        <v>73.7</v>
      </c>
      <c r="BL14">
        <f t="shared" si="16"/>
        <v>1.0826322930800543</v>
      </c>
      <c r="BN14" t="s">
        <v>29</v>
      </c>
      <c r="BO14">
        <f>SUM(BO4:BO13)/10</f>
        <v>316.70330000000001</v>
      </c>
      <c r="BP14">
        <f t="shared" ref="BP14:BW14" si="23">SUM(BP4:BP13)/10</f>
        <v>135.43519999999998</v>
      </c>
      <c r="BQ14">
        <f t="shared" si="23"/>
        <v>452.13850000000002</v>
      </c>
      <c r="BR14">
        <f t="shared" si="23"/>
        <v>68.691679458509697</v>
      </c>
      <c r="BS14">
        <f t="shared" si="23"/>
        <v>141.18709999999999</v>
      </c>
      <c r="BT14">
        <f t="shared" si="23"/>
        <v>33.372574877351141</v>
      </c>
      <c r="BU14">
        <f t="shared" si="23"/>
        <v>24.9</v>
      </c>
      <c r="BV14">
        <f t="shared" si="23"/>
        <v>78.830999999999989</v>
      </c>
      <c r="BW14">
        <f t="shared" si="23"/>
        <v>75.888000000000005</v>
      </c>
      <c r="BX14">
        <f>SUM(BX4:BX13)/COUNT(BX4:BX13)</f>
        <v>1.2407280056446246</v>
      </c>
      <c r="BZ14">
        <v>6</v>
      </c>
      <c r="CA14">
        <v>245.107</v>
      </c>
      <c r="CB14">
        <v>403.66800000000001</v>
      </c>
      <c r="CC14">
        <v>648.77499999999998</v>
      </c>
      <c r="CD14">
        <v>37.779969943354786</v>
      </c>
      <c r="CE14">
        <v>149.06700000000001</v>
      </c>
      <c r="CF14">
        <f t="shared" si="10"/>
        <v>22.976686832877348</v>
      </c>
      <c r="CG14">
        <v>23.5</v>
      </c>
      <c r="CH14">
        <v>78</v>
      </c>
      <c r="CI14">
        <v>72.459999999999994</v>
      </c>
      <c r="CJ14">
        <f t="shared" si="11"/>
        <v>1.076455975710737</v>
      </c>
      <c r="CL14" t="s">
        <v>29</v>
      </c>
      <c r="CM14">
        <f>SUM(CM4:CM13)/10</f>
        <v>10.467099999999999</v>
      </c>
      <c r="CN14">
        <f t="shared" ref="CN14:CR14" si="24">SUM(CN4:CN13)/10</f>
        <v>7.9286999999999992</v>
      </c>
      <c r="CO14">
        <f t="shared" si="24"/>
        <v>18.395800000000001</v>
      </c>
      <c r="CP14">
        <f t="shared" si="24"/>
        <v>56.169495589543786</v>
      </c>
      <c r="CQ14">
        <f t="shared" si="24"/>
        <v>3.0971000000000002</v>
      </c>
      <c r="CR14">
        <f t="shared" si="24"/>
        <v>15.541447348933133</v>
      </c>
    </row>
    <row r="15" spans="1:100" x14ac:dyDescent="0.25">
      <c r="A15">
        <v>6</v>
      </c>
      <c r="B15">
        <v>677.327</v>
      </c>
      <c r="C15">
        <v>373.76100000000002</v>
      </c>
      <c r="D15">
        <v>1051.088</v>
      </c>
      <c r="E15">
        <v>64.440560638119734</v>
      </c>
      <c r="F15">
        <v>126.187</v>
      </c>
      <c r="G15">
        <v>12.005369674090085</v>
      </c>
      <c r="M15">
        <v>8</v>
      </c>
      <c r="N15">
        <v>647.58900000000006</v>
      </c>
      <c r="O15">
        <v>203.489</v>
      </c>
      <c r="P15">
        <f t="shared" si="0"/>
        <v>851.07800000000009</v>
      </c>
      <c r="Q15">
        <f t="shared" si="1"/>
        <v>76.090440594164107</v>
      </c>
      <c r="R15">
        <v>290.072</v>
      </c>
      <c r="S15">
        <f t="shared" si="2"/>
        <v>34.08289251983954</v>
      </c>
      <c r="T15" s="2">
        <v>24</v>
      </c>
      <c r="U15">
        <v>88.09</v>
      </c>
      <c r="V15">
        <v>73.7</v>
      </c>
      <c r="W15">
        <f t="shared" si="3"/>
        <v>1.1952510176390774</v>
      </c>
      <c r="Y15" t="s">
        <v>30</v>
      </c>
      <c r="AP15" t="s">
        <v>30</v>
      </c>
      <c r="BB15">
        <v>10</v>
      </c>
      <c r="BC15">
        <v>727.447</v>
      </c>
      <c r="BD15">
        <v>30.553000000000001</v>
      </c>
      <c r="BE15">
        <v>758</v>
      </c>
      <c r="BF15">
        <v>95.969261213720316</v>
      </c>
      <c r="BG15">
        <v>178.46</v>
      </c>
      <c r="BH15">
        <f t="shared" si="8"/>
        <v>23.543535620052772</v>
      </c>
      <c r="BI15">
        <v>24</v>
      </c>
      <c r="BJ15">
        <v>80.540000000000006</v>
      </c>
      <c r="BK15">
        <v>73.7</v>
      </c>
      <c r="BL15">
        <f t="shared" si="16"/>
        <v>1.0928086838534601</v>
      </c>
      <c r="BN15" t="s">
        <v>30</v>
      </c>
      <c r="BZ15">
        <v>8</v>
      </c>
      <c r="CA15">
        <v>316.58</v>
      </c>
      <c r="CB15">
        <v>162.93600000000001</v>
      </c>
      <c r="CC15">
        <v>479.51599999999996</v>
      </c>
      <c r="CD15">
        <v>66.020737577056863</v>
      </c>
      <c r="CE15">
        <v>125.24</v>
      </c>
      <c r="CF15">
        <f t="shared" si="10"/>
        <v>26.118002319004997</v>
      </c>
      <c r="CG15">
        <v>24</v>
      </c>
      <c r="CH15">
        <v>127.1</v>
      </c>
      <c r="CI15">
        <v>73.7</v>
      </c>
      <c r="CJ15">
        <f t="shared" si="11"/>
        <v>1.7245590230664856</v>
      </c>
      <c r="CL15" t="s">
        <v>30</v>
      </c>
    </row>
    <row r="16" spans="1:100" x14ac:dyDescent="0.25">
      <c r="A16">
        <v>8</v>
      </c>
      <c r="B16">
        <v>227.893</v>
      </c>
      <c r="C16">
        <v>174.83600000000001</v>
      </c>
      <c r="D16">
        <v>402.72900000000004</v>
      </c>
      <c r="E16">
        <v>56.58718393758582</v>
      </c>
      <c r="F16">
        <v>17.347000000000001</v>
      </c>
      <c r="G16">
        <v>4.3073630158245368</v>
      </c>
      <c r="M16">
        <v>14</v>
      </c>
      <c r="N16">
        <v>169.69399999999999</v>
      </c>
      <c r="O16">
        <v>57.305999999999997</v>
      </c>
      <c r="P16">
        <f t="shared" si="0"/>
        <v>227</v>
      </c>
      <c r="Q16">
        <f t="shared" si="1"/>
        <v>74.755066079295148</v>
      </c>
      <c r="R16">
        <v>44.588999999999999</v>
      </c>
      <c r="S16">
        <f t="shared" si="2"/>
        <v>19.642731277533041</v>
      </c>
      <c r="T16" s="4">
        <v>26</v>
      </c>
      <c r="U16" s="4">
        <v>68.06</v>
      </c>
      <c r="V16" s="4">
        <v>78.63</v>
      </c>
      <c r="Y16">
        <f>COUNT(Y4:Y13)</f>
        <v>10</v>
      </c>
      <c r="AP16">
        <f>COUNT(AP4:AP13)</f>
        <v>10</v>
      </c>
      <c r="BB16" t="s">
        <v>29</v>
      </c>
      <c r="BC16">
        <f>SUM(BC6:BC15)/10</f>
        <v>527.93240000000003</v>
      </c>
      <c r="BD16">
        <f t="shared" ref="BD16:BG16" si="25">SUM(BD6:BD15)/10</f>
        <v>227.25390000000002</v>
      </c>
      <c r="BE16">
        <f t="shared" si="25"/>
        <v>755.18630000000007</v>
      </c>
      <c r="BF16">
        <f t="shared" si="25"/>
        <v>70.415858652011508</v>
      </c>
      <c r="BG16">
        <f t="shared" si="25"/>
        <v>159.84899999999999</v>
      </c>
      <c r="BH16">
        <f>SUM(BH6:BH15)/10</f>
        <v>21.421014179058645</v>
      </c>
      <c r="BI16">
        <f>SUM(BI7:BI15)/9</f>
        <v>25.055555555555557</v>
      </c>
      <c r="BJ16">
        <f t="shared" ref="BJ16:BK16" si="26">SUM(BJ7:BJ15)/9</f>
        <v>86.471111111111099</v>
      </c>
      <c r="BK16">
        <f t="shared" si="26"/>
        <v>76.265555555555565</v>
      </c>
      <c r="BL16">
        <f>SUM(BL4:BL15)/COUNT(BL4:BL15)</f>
        <v>1.1572181844715625</v>
      </c>
      <c r="BN16">
        <f>COUNT(BN4:BN13)</f>
        <v>10</v>
      </c>
      <c r="BZ16">
        <v>10</v>
      </c>
      <c r="CA16">
        <v>175.57300000000001</v>
      </c>
      <c r="CB16">
        <v>188.631</v>
      </c>
      <c r="CC16">
        <v>364.20400000000001</v>
      </c>
      <c r="CD16">
        <v>48.207323368222205</v>
      </c>
      <c r="CE16">
        <v>117.292</v>
      </c>
      <c r="CF16">
        <f t="shared" si="10"/>
        <v>32.205027951367917</v>
      </c>
      <c r="CG16">
        <v>24</v>
      </c>
      <c r="CH16">
        <v>120.85</v>
      </c>
      <c r="CI16">
        <v>73.7</v>
      </c>
      <c r="CJ16">
        <f t="shared" si="11"/>
        <v>1.6397557666214382</v>
      </c>
      <c r="CL16">
        <f>COUNT(CL4:CL13)</f>
        <v>10</v>
      </c>
    </row>
    <row r="17" spans="1:88" x14ac:dyDescent="0.25">
      <c r="A17">
        <v>14</v>
      </c>
      <c r="B17">
        <v>294.99299999999999</v>
      </c>
      <c r="C17">
        <v>495.83100000000002</v>
      </c>
      <c r="D17">
        <v>790.82400000000007</v>
      </c>
      <c r="E17">
        <v>37.301978695638979</v>
      </c>
      <c r="F17">
        <v>48.366999999999997</v>
      </c>
      <c r="G17">
        <v>6.1160258161107901</v>
      </c>
      <c r="M17" t="s">
        <v>29</v>
      </c>
      <c r="N17">
        <f>SUM(P4:P16)/COUNT(P4:P16)</f>
        <v>700.44146153846145</v>
      </c>
      <c r="O17">
        <f>SUM(N4:N16)/COUNT(N4:N16)</f>
        <v>616.60161538461534</v>
      </c>
      <c r="P17">
        <f>SUM(O4:O16)/COUNT(O4:O16)</f>
        <v>83.839846153846167</v>
      </c>
      <c r="Q17">
        <f>SUM(Q4:Q16)/COUNT(Q4:Q16)</f>
        <v>84.117259899142027</v>
      </c>
      <c r="R17">
        <f>SUM(R4:R16)/COUNT(R4:R16)</f>
        <v>142.29015384615383</v>
      </c>
      <c r="S17">
        <f>SUM(S4:S16)/COUNT(S4:S16)</f>
        <v>21.612135576906603</v>
      </c>
      <c r="T17">
        <f>SUM(T4:T7,T9:T12,T14:T15)/COUNT(T4:T7,T9:T12,T14:T15)</f>
        <v>24.15</v>
      </c>
      <c r="U17">
        <f>SUM(U4:U7,U9:U12,U14:U15)/COUNT(U4:U7,U9:U12,U14:U15)</f>
        <v>104.38999999999999</v>
      </c>
      <c r="V17">
        <f>SUM(V4:V7,V9:V12,V14:V15)/COUNT(V4:V7,V9:V12,V14:V15)</f>
        <v>74.063000000000002</v>
      </c>
      <c r="W17">
        <f>SUM(W4:W7,W9:W12,W14:W15)/COUNT(W4:W7,W9:W12,W14:W15)</f>
        <v>1.4127751377709861</v>
      </c>
      <c r="BB17" t="s">
        <v>30</v>
      </c>
      <c r="BZ17">
        <v>14</v>
      </c>
      <c r="CA17">
        <v>155.667</v>
      </c>
      <c r="CB17">
        <v>18.885999999999999</v>
      </c>
      <c r="CC17">
        <v>174.553</v>
      </c>
      <c r="CD17">
        <v>89.180363557200394</v>
      </c>
      <c r="CE17">
        <v>104.56699999999999</v>
      </c>
      <c r="CF17">
        <f t="shared" si="10"/>
        <v>59.905587414710716</v>
      </c>
      <c r="CG17">
        <v>24</v>
      </c>
      <c r="CH17">
        <v>75.680000000000007</v>
      </c>
      <c r="CI17">
        <v>73.7</v>
      </c>
      <c r="CJ17">
        <f t="shared" si="11"/>
        <v>1.026865671641791</v>
      </c>
    </row>
    <row r="18" spans="1:88" x14ac:dyDescent="0.25">
      <c r="A18">
        <v>16</v>
      </c>
      <c r="B18">
        <v>437.01299999999998</v>
      </c>
      <c r="C18">
        <v>537.34699999999998</v>
      </c>
      <c r="D18">
        <v>974.3599999999999</v>
      </c>
      <c r="E18">
        <v>44.851286998645264</v>
      </c>
      <c r="F18">
        <v>87.552999999999997</v>
      </c>
      <c r="G18">
        <v>8.9856931729545551</v>
      </c>
      <c r="M18" t="s">
        <v>30</v>
      </c>
      <c r="BB18">
        <v>12</v>
      </c>
      <c r="BZ18">
        <v>16</v>
      </c>
      <c r="CA18">
        <v>386.04700000000003</v>
      </c>
      <c r="CB18">
        <v>189.47300000000001</v>
      </c>
      <c r="CC18">
        <v>575.52</v>
      </c>
      <c r="CD18">
        <v>67.077946900194618</v>
      </c>
      <c r="CE18">
        <v>267.42</v>
      </c>
      <c r="CF18">
        <f t="shared" si="10"/>
        <v>46.46580483736448</v>
      </c>
      <c r="CG18">
        <v>24</v>
      </c>
      <c r="CH18">
        <v>128.41</v>
      </c>
      <c r="CI18">
        <v>73.7</v>
      </c>
      <c r="CJ18">
        <f t="shared" si="11"/>
        <v>1.7423337856173675</v>
      </c>
    </row>
    <row r="19" spans="1:88" x14ac:dyDescent="0.25">
      <c r="A19">
        <v>26</v>
      </c>
      <c r="B19">
        <v>334.447</v>
      </c>
      <c r="C19">
        <v>508.97300000000001</v>
      </c>
      <c r="D19">
        <v>843.42000000000007</v>
      </c>
      <c r="E19">
        <v>39.653671954660787</v>
      </c>
      <c r="F19">
        <v>59.273000000000003</v>
      </c>
      <c r="G19">
        <v>7.0276967584358916</v>
      </c>
      <c r="H19">
        <v>25.25</v>
      </c>
      <c r="I19">
        <v>80.634999999999991</v>
      </c>
      <c r="J19">
        <v>76.78</v>
      </c>
      <c r="K19">
        <f>I19/J19</f>
        <v>1.0502083876009376</v>
      </c>
      <c r="M19">
        <v>13</v>
      </c>
      <c r="BZ19">
        <v>20</v>
      </c>
      <c r="CA19">
        <v>210.08</v>
      </c>
      <c r="CB19">
        <v>285.69299999999998</v>
      </c>
      <c r="CC19">
        <v>495.77300000000002</v>
      </c>
      <c r="CD19">
        <v>42.374231755258961</v>
      </c>
      <c r="CE19">
        <v>146.15299999999999</v>
      </c>
      <c r="CF19">
        <f t="shared" si="10"/>
        <v>29.479822418727924</v>
      </c>
      <c r="CG19">
        <v>24</v>
      </c>
      <c r="CH19">
        <v>97.21</v>
      </c>
      <c r="CI19">
        <v>73.7</v>
      </c>
      <c r="CJ19">
        <f t="shared" si="11"/>
        <v>1.3189959294436906</v>
      </c>
    </row>
    <row r="20" spans="1:88" x14ac:dyDescent="0.25">
      <c r="A20">
        <v>32</v>
      </c>
      <c r="B20">
        <v>305.18</v>
      </c>
      <c r="C20">
        <v>460.88499999999999</v>
      </c>
      <c r="D20">
        <v>766.06500000000005</v>
      </c>
      <c r="E20">
        <v>39.837350616462047</v>
      </c>
      <c r="F20">
        <v>50.232999999999997</v>
      </c>
      <c r="G20">
        <v>6.5572764713177083</v>
      </c>
      <c r="BZ20">
        <v>26</v>
      </c>
      <c r="CA20">
        <v>228.30699999999999</v>
      </c>
      <c r="CB20">
        <v>170.12700000000001</v>
      </c>
      <c r="CC20">
        <v>398.43399999999997</v>
      </c>
      <c r="CD20">
        <v>57.30108374285328</v>
      </c>
      <c r="CE20">
        <v>137.52699999999999</v>
      </c>
      <c r="CF20">
        <f t="shared" si="10"/>
        <v>34.516883599291226</v>
      </c>
      <c r="CG20">
        <v>24</v>
      </c>
      <c r="CH20">
        <v>109.15</v>
      </c>
      <c r="CI20">
        <v>73.7</v>
      </c>
      <c r="CJ20">
        <f t="shared" si="11"/>
        <v>1.4810040705563094</v>
      </c>
    </row>
    <row r="21" spans="1:88" x14ac:dyDescent="0.25">
      <c r="A21" t="s">
        <v>29</v>
      </c>
      <c r="B21">
        <v>344.39335294117654</v>
      </c>
      <c r="C21">
        <v>360.11376470588237</v>
      </c>
      <c r="D21">
        <v>704.50711764705886</v>
      </c>
      <c r="E21">
        <v>49.340741490761566</v>
      </c>
      <c r="F21">
        <v>57.917294117647053</v>
      </c>
      <c r="G21">
        <v>7.5904102411761682</v>
      </c>
      <c r="T21" s="3"/>
      <c r="U21" t="s">
        <v>47</v>
      </c>
      <c r="BZ21">
        <v>30</v>
      </c>
      <c r="CA21">
        <v>108.333</v>
      </c>
      <c r="CB21">
        <v>164.18299999999999</v>
      </c>
      <c r="CC21">
        <v>272.51599999999996</v>
      </c>
      <c r="CD21">
        <v>39.752895242848126</v>
      </c>
      <c r="CE21">
        <v>55</v>
      </c>
      <c r="CF21">
        <f t="shared" si="10"/>
        <v>20.182301222680508</v>
      </c>
      <c r="CG21" s="4">
        <v>23.5</v>
      </c>
      <c r="CH21" s="4">
        <v>70.930000000000007</v>
      </c>
      <c r="CI21" s="4">
        <v>72.459999999999994</v>
      </c>
    </row>
    <row r="22" spans="1:88" x14ac:dyDescent="0.25">
      <c r="A22" t="s">
        <v>30</v>
      </c>
      <c r="BZ22">
        <v>32</v>
      </c>
      <c r="CA22">
        <v>811.99300000000005</v>
      </c>
      <c r="CB22">
        <v>464.18299999999999</v>
      </c>
      <c r="CC22">
        <v>1276.1759999999999</v>
      </c>
      <c r="CD22">
        <v>63.627038903724888</v>
      </c>
      <c r="CE22">
        <v>422.46699999999998</v>
      </c>
      <c r="CF22">
        <f t="shared" si="10"/>
        <v>33.104132972254611</v>
      </c>
      <c r="CG22">
        <v>24</v>
      </c>
      <c r="CH22">
        <v>155.88</v>
      </c>
      <c r="CI22">
        <v>73.7</v>
      </c>
      <c r="CJ22">
        <f t="shared" si="11"/>
        <v>2.1150610583446401</v>
      </c>
    </row>
    <row r="23" spans="1:88" x14ac:dyDescent="0.25">
      <c r="A23">
        <v>17</v>
      </c>
      <c r="BZ23" t="s">
        <v>29</v>
      </c>
      <c r="CA23">
        <f>SUM(CA4:CA22)/$BZ$25</f>
        <v>190.26110526315787</v>
      </c>
      <c r="CB23">
        <f t="shared" ref="CB23:CI23" si="27">SUM(CB4:CB22)/$BZ$25</f>
        <v>137.19405263157896</v>
      </c>
      <c r="CC23">
        <f t="shared" si="27"/>
        <v>327.45515789473683</v>
      </c>
      <c r="CD23">
        <f t="shared" si="27"/>
        <v>66.197541071528633</v>
      </c>
      <c r="CE23">
        <f t="shared" si="27"/>
        <v>112.21226315789472</v>
      </c>
      <c r="CF23">
        <f t="shared" si="27"/>
        <v>42.153672947464081</v>
      </c>
      <c r="CG23">
        <f t="shared" si="27"/>
        <v>23.973684210526315</v>
      </c>
      <c r="CH23">
        <f t="shared" si="27"/>
        <v>112.4757894736842</v>
      </c>
      <c r="CI23">
        <f t="shared" si="27"/>
        <v>73.634210526315812</v>
      </c>
      <c r="CJ23">
        <f>SUM(CJ4:CJ22)/17</f>
        <v>1.5931725072793075</v>
      </c>
    </row>
    <row r="24" spans="1:88" x14ac:dyDescent="0.25">
      <c r="BZ24" t="s">
        <v>30</v>
      </c>
    </row>
    <row r="25" spans="1:88" x14ac:dyDescent="0.25">
      <c r="BZ25">
        <f>COUNT(BZ4:BZ22)</f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8"/>
  <sheetViews>
    <sheetView workbookViewId="0">
      <selection activeCell="W22" sqref="W22"/>
    </sheetView>
  </sheetViews>
  <sheetFormatPr defaultRowHeight="15" x14ac:dyDescent="0.25"/>
  <sheetData>
    <row r="1" spans="1:21" x14ac:dyDescent="0.25">
      <c r="A1" t="s">
        <v>5</v>
      </c>
      <c r="D1" t="s">
        <v>15</v>
      </c>
      <c r="G1" s="1" t="s">
        <v>8</v>
      </c>
      <c r="J1" s="1" t="s">
        <v>18</v>
      </c>
      <c r="M1" s="1" t="s">
        <v>19</v>
      </c>
      <c r="P1" s="1" t="s">
        <v>20</v>
      </c>
      <c r="S1" t="s">
        <v>16</v>
      </c>
    </row>
    <row r="2" spans="1:21" x14ac:dyDescent="0.25">
      <c r="A2" t="s">
        <v>48</v>
      </c>
      <c r="B2" t="s">
        <v>49</v>
      </c>
      <c r="C2" t="s">
        <v>50</v>
      </c>
      <c r="D2" t="s">
        <v>48</v>
      </c>
      <c r="E2" t="s">
        <v>51</v>
      </c>
      <c r="F2" t="s">
        <v>50</v>
      </c>
      <c r="G2" t="s">
        <v>48</v>
      </c>
      <c r="H2" t="s">
        <v>51</v>
      </c>
      <c r="I2" t="s">
        <v>50</v>
      </c>
      <c r="J2" t="s">
        <v>48</v>
      </c>
      <c r="K2" t="s">
        <v>51</v>
      </c>
      <c r="L2" t="s">
        <v>50</v>
      </c>
      <c r="M2" t="s">
        <v>48</v>
      </c>
      <c r="N2" t="s">
        <v>51</v>
      </c>
      <c r="O2" t="s">
        <v>50</v>
      </c>
      <c r="P2" t="s">
        <v>48</v>
      </c>
      <c r="Q2" t="s">
        <v>51</v>
      </c>
      <c r="R2" t="s">
        <v>50</v>
      </c>
      <c r="S2" t="s">
        <v>48</v>
      </c>
      <c r="T2" t="s">
        <v>51</v>
      </c>
      <c r="U2" t="s">
        <v>50</v>
      </c>
    </row>
    <row r="3" spans="1:21" x14ac:dyDescent="0.25">
      <c r="A3">
        <v>0</v>
      </c>
      <c r="B3" t="s">
        <v>1</v>
      </c>
      <c r="C3">
        <v>1.72</v>
      </c>
      <c r="D3">
        <v>0</v>
      </c>
      <c r="E3" t="s">
        <v>1</v>
      </c>
      <c r="F3">
        <v>1.04</v>
      </c>
      <c r="G3">
        <v>0</v>
      </c>
      <c r="H3" t="s">
        <v>1</v>
      </c>
      <c r="I3">
        <v>1.31</v>
      </c>
      <c r="J3">
        <v>0</v>
      </c>
      <c r="K3" t="s">
        <v>1</v>
      </c>
      <c r="L3">
        <v>0.7</v>
      </c>
      <c r="M3">
        <v>0</v>
      </c>
      <c r="N3" t="s">
        <v>1</v>
      </c>
      <c r="O3">
        <v>1.57</v>
      </c>
      <c r="P3">
        <v>0</v>
      </c>
      <c r="Q3" t="s">
        <v>1</v>
      </c>
      <c r="R3">
        <v>1.1299999999999999</v>
      </c>
      <c r="S3">
        <v>0</v>
      </c>
      <c r="T3" t="s">
        <v>1</v>
      </c>
      <c r="U3">
        <v>1.54</v>
      </c>
    </row>
    <row r="4" spans="1:21" x14ac:dyDescent="0.25">
      <c r="A4">
        <v>0.5</v>
      </c>
      <c r="B4" t="s">
        <v>1</v>
      </c>
      <c r="C4">
        <v>2.15</v>
      </c>
      <c r="D4">
        <v>0.5</v>
      </c>
      <c r="E4" t="s">
        <v>1</v>
      </c>
      <c r="F4">
        <v>7.67</v>
      </c>
      <c r="G4">
        <v>0.5</v>
      </c>
      <c r="H4" t="s">
        <v>1</v>
      </c>
      <c r="I4">
        <v>7.49</v>
      </c>
      <c r="J4">
        <v>0.5</v>
      </c>
      <c r="K4" t="s">
        <v>1</v>
      </c>
      <c r="L4">
        <v>6.8</v>
      </c>
      <c r="M4">
        <v>0.5</v>
      </c>
      <c r="N4" t="s">
        <v>1</v>
      </c>
      <c r="O4">
        <v>6.99</v>
      </c>
      <c r="P4">
        <v>0.5</v>
      </c>
      <c r="Q4" t="s">
        <v>1</v>
      </c>
      <c r="R4">
        <v>7.05</v>
      </c>
      <c r="S4">
        <v>0.5</v>
      </c>
      <c r="T4" t="s">
        <v>1</v>
      </c>
      <c r="U4">
        <v>1.9</v>
      </c>
    </row>
    <row r="5" spans="1:21" x14ac:dyDescent="0.25">
      <c r="A5">
        <v>1</v>
      </c>
      <c r="B5" t="s">
        <v>1</v>
      </c>
      <c r="C5">
        <v>1.77</v>
      </c>
      <c r="D5">
        <v>1</v>
      </c>
      <c r="E5" t="s">
        <v>1</v>
      </c>
      <c r="F5">
        <v>5.0199999999999996</v>
      </c>
      <c r="G5">
        <v>1</v>
      </c>
      <c r="H5" t="s">
        <v>1</v>
      </c>
      <c r="I5">
        <v>4.05</v>
      </c>
      <c r="J5">
        <v>1</v>
      </c>
      <c r="K5" t="s">
        <v>1</v>
      </c>
      <c r="L5">
        <v>6.79</v>
      </c>
      <c r="M5">
        <v>1</v>
      </c>
      <c r="N5" t="s">
        <v>1</v>
      </c>
      <c r="O5">
        <v>4.07</v>
      </c>
      <c r="P5">
        <v>1</v>
      </c>
      <c r="Q5" t="s">
        <v>1</v>
      </c>
      <c r="R5">
        <v>6.42</v>
      </c>
      <c r="S5">
        <v>1</v>
      </c>
      <c r="T5" t="s">
        <v>1</v>
      </c>
      <c r="U5">
        <v>2.0099999999999998</v>
      </c>
    </row>
    <row r="6" spans="1:21" x14ac:dyDescent="0.25">
      <c r="A6">
        <v>1.5</v>
      </c>
      <c r="B6" t="s">
        <v>1</v>
      </c>
      <c r="C6">
        <v>2.15</v>
      </c>
      <c r="D6">
        <v>1.5</v>
      </c>
      <c r="E6" t="s">
        <v>1</v>
      </c>
      <c r="F6">
        <v>4.43</v>
      </c>
      <c r="G6">
        <v>1.5</v>
      </c>
      <c r="H6" t="s">
        <v>1</v>
      </c>
      <c r="I6">
        <v>3.11</v>
      </c>
      <c r="J6">
        <v>1.5</v>
      </c>
      <c r="K6" t="s">
        <v>1</v>
      </c>
      <c r="L6">
        <v>5.47</v>
      </c>
      <c r="M6">
        <v>1.5</v>
      </c>
      <c r="N6" t="s">
        <v>1</v>
      </c>
      <c r="O6">
        <v>3.72</v>
      </c>
      <c r="P6">
        <v>1.5</v>
      </c>
      <c r="Q6" t="s">
        <v>1</v>
      </c>
      <c r="R6">
        <v>5.56</v>
      </c>
      <c r="S6">
        <v>1.5</v>
      </c>
      <c r="T6" t="s">
        <v>1</v>
      </c>
      <c r="U6">
        <v>2.5</v>
      </c>
    </row>
    <row r="7" spans="1:21" x14ac:dyDescent="0.25">
      <c r="A7">
        <v>2</v>
      </c>
      <c r="B7" t="s">
        <v>1</v>
      </c>
      <c r="C7">
        <v>1.65</v>
      </c>
      <c r="D7">
        <v>2</v>
      </c>
      <c r="E7" t="s">
        <v>1</v>
      </c>
      <c r="F7">
        <v>4.08</v>
      </c>
      <c r="G7">
        <v>2</v>
      </c>
      <c r="H7" t="s">
        <v>1</v>
      </c>
      <c r="I7">
        <v>2.76</v>
      </c>
      <c r="J7">
        <v>2</v>
      </c>
      <c r="K7" t="s">
        <v>1</v>
      </c>
      <c r="L7">
        <v>4.21</v>
      </c>
      <c r="M7">
        <v>2</v>
      </c>
      <c r="N7" t="s">
        <v>1</v>
      </c>
      <c r="O7">
        <v>2.4700000000000002</v>
      </c>
      <c r="P7">
        <v>2</v>
      </c>
      <c r="Q7" t="s">
        <v>1</v>
      </c>
      <c r="R7">
        <v>3.63</v>
      </c>
      <c r="S7">
        <v>2</v>
      </c>
      <c r="T7" t="s">
        <v>1</v>
      </c>
      <c r="U7">
        <v>2.73</v>
      </c>
    </row>
    <row r="8" spans="1:21" x14ac:dyDescent="0.25">
      <c r="A8">
        <v>2.5</v>
      </c>
      <c r="B8" t="s">
        <v>1</v>
      </c>
      <c r="C8">
        <v>2.38</v>
      </c>
      <c r="D8">
        <v>2.5</v>
      </c>
      <c r="E8" t="s">
        <v>1</v>
      </c>
      <c r="F8">
        <v>3.14</v>
      </c>
      <c r="G8">
        <v>2.5</v>
      </c>
      <c r="H8" t="s">
        <v>1</v>
      </c>
      <c r="I8">
        <v>1.95</v>
      </c>
      <c r="J8">
        <v>2.5</v>
      </c>
      <c r="K8" t="s">
        <v>1</v>
      </c>
      <c r="L8">
        <v>3.91</v>
      </c>
      <c r="M8">
        <v>2.5</v>
      </c>
      <c r="N8" t="s">
        <v>1</v>
      </c>
      <c r="O8">
        <v>2.99</v>
      </c>
      <c r="P8">
        <v>2.5</v>
      </c>
      <c r="Q8" t="s">
        <v>1</v>
      </c>
      <c r="R8">
        <v>3.57</v>
      </c>
      <c r="S8">
        <v>2.5</v>
      </c>
      <c r="T8" t="s">
        <v>1</v>
      </c>
      <c r="U8">
        <v>1.83</v>
      </c>
    </row>
    <row r="9" spans="1:21" x14ac:dyDescent="0.25">
      <c r="A9">
        <v>3</v>
      </c>
      <c r="B9" t="s">
        <v>1</v>
      </c>
      <c r="C9">
        <v>1.97</v>
      </c>
      <c r="D9">
        <v>3</v>
      </c>
      <c r="E9" t="s">
        <v>1</v>
      </c>
      <c r="F9">
        <v>3.29</v>
      </c>
      <c r="G9">
        <v>3</v>
      </c>
      <c r="H9" t="s">
        <v>1</v>
      </c>
      <c r="I9">
        <v>2.14</v>
      </c>
      <c r="J9">
        <v>3</v>
      </c>
      <c r="K9" t="s">
        <v>1</v>
      </c>
      <c r="L9">
        <v>3.27</v>
      </c>
      <c r="M9">
        <v>3</v>
      </c>
      <c r="N9" t="s">
        <v>1</v>
      </c>
      <c r="O9">
        <v>2.87</v>
      </c>
      <c r="P9">
        <v>3</v>
      </c>
      <c r="Q9" t="s">
        <v>1</v>
      </c>
      <c r="R9">
        <v>2.78</v>
      </c>
      <c r="S9">
        <v>3</v>
      </c>
      <c r="T9" t="s">
        <v>1</v>
      </c>
      <c r="U9">
        <v>1.88</v>
      </c>
    </row>
    <row r="10" spans="1:21" x14ac:dyDescent="0.25">
      <c r="A10">
        <v>3.5</v>
      </c>
      <c r="B10" t="s">
        <v>1</v>
      </c>
      <c r="C10">
        <v>2.19</v>
      </c>
      <c r="D10">
        <v>3.5</v>
      </c>
      <c r="E10" t="s">
        <v>1</v>
      </c>
      <c r="F10">
        <v>2.4300000000000002</v>
      </c>
      <c r="G10">
        <v>3.5</v>
      </c>
      <c r="H10" t="s">
        <v>1</v>
      </c>
      <c r="I10">
        <v>2.2000000000000002</v>
      </c>
      <c r="J10">
        <v>3.5</v>
      </c>
      <c r="K10" t="s">
        <v>1</v>
      </c>
      <c r="L10">
        <v>3.36</v>
      </c>
      <c r="M10">
        <v>3.5</v>
      </c>
      <c r="N10" t="s">
        <v>1</v>
      </c>
      <c r="O10">
        <v>2.52</v>
      </c>
      <c r="P10">
        <v>3.5</v>
      </c>
      <c r="Q10" t="s">
        <v>1</v>
      </c>
      <c r="R10">
        <v>2.97</v>
      </c>
      <c r="S10">
        <v>3.5</v>
      </c>
      <c r="T10" t="s">
        <v>1</v>
      </c>
      <c r="U10">
        <v>1.75</v>
      </c>
    </row>
    <row r="11" spans="1:21" x14ac:dyDescent="0.25">
      <c r="A11">
        <v>4</v>
      </c>
      <c r="B11" t="s">
        <v>1</v>
      </c>
      <c r="C11">
        <v>2.75</v>
      </c>
      <c r="D11">
        <v>4</v>
      </c>
      <c r="E11" t="s">
        <v>1</v>
      </c>
      <c r="F11">
        <v>2.93</v>
      </c>
      <c r="G11">
        <v>4</v>
      </c>
      <c r="H11" t="s">
        <v>1</v>
      </c>
      <c r="I11">
        <v>1.58</v>
      </c>
      <c r="J11">
        <v>4</v>
      </c>
      <c r="K11" t="s">
        <v>1</v>
      </c>
      <c r="L11">
        <v>3.56</v>
      </c>
      <c r="M11">
        <v>4</v>
      </c>
      <c r="N11" t="s">
        <v>1</v>
      </c>
      <c r="O11">
        <v>2.2200000000000002</v>
      </c>
      <c r="P11">
        <v>4</v>
      </c>
      <c r="Q11" t="s">
        <v>1</v>
      </c>
      <c r="R11">
        <v>1.59</v>
      </c>
      <c r="S11">
        <v>4</v>
      </c>
      <c r="T11" t="s">
        <v>1</v>
      </c>
      <c r="U11">
        <v>1.42</v>
      </c>
    </row>
    <row r="12" spans="1:21" x14ac:dyDescent="0.25">
      <c r="A12">
        <v>4.5</v>
      </c>
      <c r="B12" t="s">
        <v>1</v>
      </c>
      <c r="C12">
        <v>2.0699999999999998</v>
      </c>
      <c r="D12">
        <v>4.5</v>
      </c>
      <c r="E12" t="s">
        <v>1</v>
      </c>
      <c r="F12">
        <v>3.01</v>
      </c>
      <c r="G12">
        <v>4.5</v>
      </c>
      <c r="H12" t="s">
        <v>1</v>
      </c>
      <c r="I12">
        <v>1.47</v>
      </c>
      <c r="J12">
        <v>4.5</v>
      </c>
      <c r="K12" t="s">
        <v>1</v>
      </c>
      <c r="L12">
        <v>3.51</v>
      </c>
      <c r="M12">
        <v>4.5</v>
      </c>
      <c r="N12" t="s">
        <v>1</v>
      </c>
      <c r="O12">
        <v>2.02</v>
      </c>
      <c r="P12">
        <v>4.5</v>
      </c>
      <c r="Q12" t="s">
        <v>1</v>
      </c>
      <c r="R12">
        <v>0.16</v>
      </c>
      <c r="S12">
        <v>4.5</v>
      </c>
      <c r="T12" t="s">
        <v>1</v>
      </c>
      <c r="U12">
        <v>1.44</v>
      </c>
    </row>
    <row r="13" spans="1:21" x14ac:dyDescent="0.25">
      <c r="A13">
        <v>5</v>
      </c>
      <c r="B13" t="s">
        <v>1</v>
      </c>
      <c r="C13">
        <v>3.17</v>
      </c>
      <c r="D13">
        <v>5</v>
      </c>
      <c r="E13" t="s">
        <v>1</v>
      </c>
      <c r="F13">
        <v>3.15</v>
      </c>
      <c r="G13">
        <v>5</v>
      </c>
      <c r="H13" t="s">
        <v>1</v>
      </c>
      <c r="I13">
        <v>1.87</v>
      </c>
      <c r="J13">
        <v>5</v>
      </c>
      <c r="K13" t="s">
        <v>1</v>
      </c>
      <c r="L13">
        <v>2.29</v>
      </c>
      <c r="M13">
        <v>5</v>
      </c>
      <c r="N13" t="s">
        <v>1</v>
      </c>
      <c r="O13">
        <v>1.74</v>
      </c>
      <c r="P13">
        <v>5</v>
      </c>
      <c r="Q13" t="s">
        <v>1</v>
      </c>
      <c r="R13">
        <v>0.32</v>
      </c>
      <c r="S13">
        <v>5</v>
      </c>
      <c r="T13" t="s">
        <v>1</v>
      </c>
      <c r="U13">
        <v>1.1599999999999999</v>
      </c>
    </row>
    <row r="14" spans="1:21" x14ac:dyDescent="0.25">
      <c r="A14">
        <v>5.5</v>
      </c>
      <c r="B14" t="s">
        <v>1</v>
      </c>
      <c r="C14">
        <v>2.66</v>
      </c>
      <c r="D14">
        <v>5.5</v>
      </c>
      <c r="E14" t="s">
        <v>1</v>
      </c>
      <c r="F14">
        <v>2.72</v>
      </c>
      <c r="G14">
        <v>5.5</v>
      </c>
      <c r="H14" t="s">
        <v>1</v>
      </c>
      <c r="I14">
        <v>1.56</v>
      </c>
      <c r="J14">
        <v>5.5</v>
      </c>
      <c r="K14" t="s">
        <v>1</v>
      </c>
      <c r="L14">
        <v>3</v>
      </c>
      <c r="M14">
        <v>5.5</v>
      </c>
      <c r="N14" t="s">
        <v>1</v>
      </c>
      <c r="O14">
        <v>1.77</v>
      </c>
      <c r="P14">
        <v>5.5</v>
      </c>
      <c r="Q14" t="s">
        <v>1</v>
      </c>
      <c r="R14">
        <v>0.35</v>
      </c>
      <c r="S14">
        <v>5.5</v>
      </c>
      <c r="T14" t="s">
        <v>1</v>
      </c>
      <c r="U14">
        <v>1.47</v>
      </c>
    </row>
    <row r="15" spans="1:21" x14ac:dyDescent="0.25">
      <c r="A15">
        <v>6</v>
      </c>
      <c r="B15" t="s">
        <v>1</v>
      </c>
      <c r="C15">
        <v>1.84</v>
      </c>
      <c r="D15">
        <v>6</v>
      </c>
      <c r="E15" t="s">
        <v>1</v>
      </c>
      <c r="F15">
        <v>2.15</v>
      </c>
      <c r="G15">
        <v>6</v>
      </c>
      <c r="H15" t="s">
        <v>1</v>
      </c>
      <c r="I15">
        <v>1.85</v>
      </c>
      <c r="J15">
        <v>6</v>
      </c>
      <c r="K15" t="s">
        <v>1</v>
      </c>
      <c r="L15">
        <v>3.11</v>
      </c>
      <c r="M15">
        <v>6</v>
      </c>
      <c r="N15" t="s">
        <v>1</v>
      </c>
      <c r="O15">
        <v>1.01</v>
      </c>
      <c r="P15">
        <v>6</v>
      </c>
      <c r="Q15" t="s">
        <v>1</v>
      </c>
      <c r="R15">
        <v>0.66</v>
      </c>
      <c r="S15">
        <v>6</v>
      </c>
      <c r="T15" t="s">
        <v>1</v>
      </c>
      <c r="U15">
        <v>0.78</v>
      </c>
    </row>
    <row r="16" spans="1:21" x14ac:dyDescent="0.25">
      <c r="A16">
        <v>6.5</v>
      </c>
      <c r="B16" t="s">
        <v>1</v>
      </c>
      <c r="C16">
        <v>2.04</v>
      </c>
      <c r="D16">
        <v>6.5</v>
      </c>
      <c r="E16" t="s">
        <v>1</v>
      </c>
      <c r="F16">
        <v>2.56</v>
      </c>
      <c r="G16">
        <v>6.5</v>
      </c>
      <c r="H16" t="s">
        <v>1</v>
      </c>
      <c r="I16">
        <v>1.47</v>
      </c>
      <c r="J16">
        <v>6.5</v>
      </c>
      <c r="K16" t="s">
        <v>1</v>
      </c>
      <c r="L16">
        <v>2.14</v>
      </c>
      <c r="M16">
        <v>6.5</v>
      </c>
      <c r="N16" t="s">
        <v>1</v>
      </c>
      <c r="O16">
        <v>0.33</v>
      </c>
      <c r="P16">
        <v>6.5</v>
      </c>
      <c r="Q16" t="s">
        <v>1</v>
      </c>
      <c r="R16">
        <v>0.39</v>
      </c>
      <c r="S16">
        <v>6.5</v>
      </c>
      <c r="T16" t="s">
        <v>1</v>
      </c>
      <c r="U16">
        <v>1.03</v>
      </c>
    </row>
    <row r="17" spans="1:21" x14ac:dyDescent="0.25">
      <c r="A17">
        <v>7</v>
      </c>
      <c r="B17" t="s">
        <v>1</v>
      </c>
      <c r="C17">
        <v>2.37</v>
      </c>
      <c r="D17">
        <v>7</v>
      </c>
      <c r="E17" t="s">
        <v>1</v>
      </c>
      <c r="F17">
        <v>2.25</v>
      </c>
      <c r="G17">
        <v>7</v>
      </c>
      <c r="H17" t="s">
        <v>1</v>
      </c>
      <c r="I17">
        <v>1.26</v>
      </c>
      <c r="J17">
        <v>7</v>
      </c>
      <c r="K17" t="s">
        <v>1</v>
      </c>
      <c r="L17">
        <v>2.79</v>
      </c>
      <c r="M17">
        <v>7</v>
      </c>
      <c r="N17" t="s">
        <v>1</v>
      </c>
      <c r="O17">
        <v>0.43</v>
      </c>
      <c r="P17">
        <v>7</v>
      </c>
      <c r="Q17" t="s">
        <v>1</v>
      </c>
      <c r="R17">
        <v>0.36</v>
      </c>
      <c r="S17">
        <v>7</v>
      </c>
      <c r="T17" t="s">
        <v>1</v>
      </c>
      <c r="U17">
        <v>1.22</v>
      </c>
    </row>
    <row r="18" spans="1:21" x14ac:dyDescent="0.25">
      <c r="A18">
        <v>7.5</v>
      </c>
      <c r="B18" t="s">
        <v>1</v>
      </c>
      <c r="C18">
        <v>1.75</v>
      </c>
      <c r="D18">
        <v>7.5</v>
      </c>
      <c r="E18" t="s">
        <v>1</v>
      </c>
      <c r="F18">
        <v>1.3</v>
      </c>
      <c r="G18">
        <v>7.5</v>
      </c>
      <c r="H18" t="s">
        <v>1</v>
      </c>
      <c r="I18">
        <v>1.28</v>
      </c>
      <c r="J18">
        <v>7.5</v>
      </c>
      <c r="K18" t="s">
        <v>1</v>
      </c>
      <c r="L18">
        <v>1.96</v>
      </c>
      <c r="M18">
        <v>7.5</v>
      </c>
      <c r="N18" t="s">
        <v>1</v>
      </c>
      <c r="O18">
        <v>0.31</v>
      </c>
      <c r="P18">
        <v>7.5</v>
      </c>
      <c r="Q18" t="s">
        <v>1</v>
      </c>
      <c r="R18">
        <v>0.57999999999999996</v>
      </c>
      <c r="S18">
        <v>7.5</v>
      </c>
      <c r="T18" t="s">
        <v>1</v>
      </c>
      <c r="U18">
        <v>1.39</v>
      </c>
    </row>
    <row r="19" spans="1:21" x14ac:dyDescent="0.25">
      <c r="A19">
        <v>8</v>
      </c>
      <c r="B19" t="s">
        <v>1</v>
      </c>
      <c r="C19">
        <v>1.81</v>
      </c>
      <c r="D19">
        <v>8</v>
      </c>
      <c r="E19" t="s">
        <v>1</v>
      </c>
      <c r="F19">
        <v>1.74</v>
      </c>
      <c r="G19">
        <v>8</v>
      </c>
      <c r="H19" t="s">
        <v>1</v>
      </c>
      <c r="I19">
        <v>0.6</v>
      </c>
      <c r="J19">
        <v>8</v>
      </c>
      <c r="K19" t="s">
        <v>1</v>
      </c>
      <c r="L19">
        <v>1.49</v>
      </c>
      <c r="M19">
        <v>8</v>
      </c>
      <c r="N19" t="s">
        <v>1</v>
      </c>
      <c r="O19">
        <v>0.27</v>
      </c>
      <c r="P19">
        <v>8</v>
      </c>
      <c r="Q19" t="s">
        <v>1</v>
      </c>
      <c r="R19">
        <v>0.72</v>
      </c>
      <c r="S19">
        <v>8</v>
      </c>
      <c r="T19" t="s">
        <v>1</v>
      </c>
      <c r="U19">
        <v>1.72</v>
      </c>
    </row>
    <row r="20" spans="1:21" x14ac:dyDescent="0.25">
      <c r="A20">
        <v>8.5</v>
      </c>
      <c r="B20" t="s">
        <v>1</v>
      </c>
      <c r="C20">
        <v>2.4900000000000002</v>
      </c>
      <c r="D20">
        <v>8.5</v>
      </c>
      <c r="E20" t="s">
        <v>1</v>
      </c>
      <c r="F20">
        <v>1.95</v>
      </c>
      <c r="G20">
        <v>8.5</v>
      </c>
      <c r="H20" t="s">
        <v>1</v>
      </c>
      <c r="I20">
        <v>1.1200000000000001</v>
      </c>
      <c r="J20">
        <v>8.5</v>
      </c>
      <c r="K20" t="s">
        <v>1</v>
      </c>
      <c r="L20">
        <v>0.17</v>
      </c>
      <c r="M20">
        <v>8.5</v>
      </c>
      <c r="N20" t="s">
        <v>1</v>
      </c>
      <c r="O20">
        <v>0.5</v>
      </c>
      <c r="P20">
        <v>8.5</v>
      </c>
      <c r="Q20" t="s">
        <v>1</v>
      </c>
      <c r="R20">
        <v>0.45</v>
      </c>
      <c r="S20">
        <v>8.5</v>
      </c>
      <c r="T20" t="s">
        <v>1</v>
      </c>
      <c r="U20">
        <v>1.04</v>
      </c>
    </row>
    <row r="21" spans="1:21" x14ac:dyDescent="0.25">
      <c r="A21">
        <v>9</v>
      </c>
      <c r="B21" t="s">
        <v>1</v>
      </c>
      <c r="C21">
        <v>1.86</v>
      </c>
      <c r="D21">
        <v>9</v>
      </c>
      <c r="E21" t="s">
        <v>1</v>
      </c>
      <c r="F21">
        <v>2.12</v>
      </c>
      <c r="G21">
        <v>9</v>
      </c>
      <c r="H21" t="s">
        <v>1</v>
      </c>
      <c r="I21">
        <v>1.04</v>
      </c>
      <c r="J21">
        <v>9</v>
      </c>
      <c r="K21" t="s">
        <v>1</v>
      </c>
      <c r="L21">
        <v>0.21</v>
      </c>
      <c r="M21">
        <v>9</v>
      </c>
      <c r="N21" t="s">
        <v>1</v>
      </c>
      <c r="O21">
        <v>0.38</v>
      </c>
      <c r="P21">
        <v>9</v>
      </c>
      <c r="Q21" t="s">
        <v>1</v>
      </c>
      <c r="R21">
        <v>0.5</v>
      </c>
      <c r="S21">
        <v>9</v>
      </c>
      <c r="T21" t="s">
        <v>1</v>
      </c>
      <c r="U21">
        <v>1.86</v>
      </c>
    </row>
    <row r="22" spans="1:21" x14ac:dyDescent="0.25">
      <c r="A22">
        <v>9.5</v>
      </c>
      <c r="B22" t="s">
        <v>1</v>
      </c>
      <c r="C22">
        <v>2.2599999999999998</v>
      </c>
      <c r="D22">
        <v>9.5</v>
      </c>
      <c r="E22" t="s">
        <v>1</v>
      </c>
      <c r="F22">
        <v>1.92</v>
      </c>
      <c r="G22">
        <v>9.5</v>
      </c>
      <c r="H22" t="s">
        <v>1</v>
      </c>
      <c r="I22">
        <v>0.85</v>
      </c>
      <c r="J22">
        <v>9.5</v>
      </c>
      <c r="K22" t="s">
        <v>1</v>
      </c>
      <c r="L22">
        <v>0.28999999999999998</v>
      </c>
      <c r="M22">
        <v>9.5</v>
      </c>
      <c r="N22" t="s">
        <v>1</v>
      </c>
      <c r="O22">
        <v>0.53</v>
      </c>
      <c r="P22">
        <v>9.5</v>
      </c>
      <c r="Q22" t="s">
        <v>1</v>
      </c>
      <c r="R22">
        <v>0.42</v>
      </c>
      <c r="S22">
        <v>9.5</v>
      </c>
      <c r="T22" t="s">
        <v>1</v>
      </c>
      <c r="U22">
        <v>1.26</v>
      </c>
    </row>
    <row r="23" spans="1:21" x14ac:dyDescent="0.25">
      <c r="A23">
        <v>10</v>
      </c>
      <c r="B23" t="s">
        <v>1</v>
      </c>
      <c r="C23">
        <v>1.85</v>
      </c>
      <c r="D23">
        <v>10</v>
      </c>
      <c r="E23" t="s">
        <v>1</v>
      </c>
      <c r="F23">
        <v>2.4700000000000002</v>
      </c>
      <c r="G23">
        <v>10</v>
      </c>
      <c r="H23" t="s">
        <v>1</v>
      </c>
      <c r="I23">
        <v>0.65</v>
      </c>
      <c r="J23">
        <v>10</v>
      </c>
      <c r="K23" t="s">
        <v>1</v>
      </c>
      <c r="L23">
        <v>0.41</v>
      </c>
      <c r="M23">
        <v>10</v>
      </c>
      <c r="N23" t="s">
        <v>1</v>
      </c>
      <c r="O23">
        <v>0.64</v>
      </c>
      <c r="P23">
        <v>10</v>
      </c>
      <c r="Q23" t="s">
        <v>1</v>
      </c>
      <c r="R23">
        <v>0.38</v>
      </c>
      <c r="S23">
        <v>10</v>
      </c>
      <c r="T23" t="s">
        <v>1</v>
      </c>
      <c r="U23">
        <v>0.95</v>
      </c>
    </row>
    <row r="24" spans="1:21" x14ac:dyDescent="0.25">
      <c r="A24">
        <v>10.5</v>
      </c>
      <c r="B24" t="s">
        <v>1</v>
      </c>
      <c r="C24">
        <v>2</v>
      </c>
      <c r="D24">
        <v>10.5</v>
      </c>
      <c r="E24" t="s">
        <v>1</v>
      </c>
      <c r="F24">
        <v>2.0499999999999998</v>
      </c>
      <c r="G24">
        <v>10.5</v>
      </c>
      <c r="H24" t="s">
        <v>1</v>
      </c>
      <c r="I24">
        <v>0.1</v>
      </c>
      <c r="J24">
        <v>10.5</v>
      </c>
      <c r="K24" t="s">
        <v>1</v>
      </c>
      <c r="L24">
        <v>0.48</v>
      </c>
      <c r="M24">
        <v>10.5</v>
      </c>
      <c r="N24" t="s">
        <v>1</v>
      </c>
      <c r="O24">
        <v>0.56000000000000005</v>
      </c>
      <c r="P24">
        <v>10.5</v>
      </c>
      <c r="Q24" t="s">
        <v>1</v>
      </c>
      <c r="R24">
        <v>0.48</v>
      </c>
      <c r="S24">
        <v>10.5</v>
      </c>
      <c r="T24" t="s">
        <v>1</v>
      </c>
      <c r="U24">
        <v>1.72</v>
      </c>
    </row>
    <row r="25" spans="1:21" x14ac:dyDescent="0.25">
      <c r="A25">
        <v>11</v>
      </c>
      <c r="B25" t="s">
        <v>1</v>
      </c>
      <c r="C25">
        <v>2.58</v>
      </c>
      <c r="D25">
        <v>11</v>
      </c>
      <c r="E25" t="s">
        <v>1</v>
      </c>
      <c r="F25">
        <v>1.99</v>
      </c>
      <c r="G25">
        <v>11</v>
      </c>
      <c r="H25" t="s">
        <v>1</v>
      </c>
      <c r="I25">
        <v>0.25</v>
      </c>
      <c r="J25">
        <v>11</v>
      </c>
      <c r="K25" t="s">
        <v>1</v>
      </c>
      <c r="L25">
        <v>0.69</v>
      </c>
      <c r="M25">
        <v>11</v>
      </c>
      <c r="N25" t="s">
        <v>1</v>
      </c>
      <c r="O25">
        <v>0.47</v>
      </c>
      <c r="P25">
        <v>11</v>
      </c>
      <c r="Q25" t="s">
        <v>1</v>
      </c>
      <c r="R25">
        <v>0.39</v>
      </c>
      <c r="S25">
        <v>11</v>
      </c>
      <c r="T25" t="s">
        <v>1</v>
      </c>
      <c r="U25">
        <v>1.1000000000000001</v>
      </c>
    </row>
    <row r="26" spans="1:21" x14ac:dyDescent="0.25">
      <c r="A26">
        <v>11.5</v>
      </c>
      <c r="B26" t="s">
        <v>1</v>
      </c>
      <c r="C26">
        <v>2.02</v>
      </c>
      <c r="D26">
        <v>11.5</v>
      </c>
      <c r="E26" t="s">
        <v>1</v>
      </c>
      <c r="F26">
        <v>1.73</v>
      </c>
      <c r="G26">
        <v>11.5</v>
      </c>
      <c r="H26" t="s">
        <v>1</v>
      </c>
      <c r="I26">
        <v>0.19</v>
      </c>
      <c r="J26">
        <v>11.5</v>
      </c>
      <c r="K26" t="s">
        <v>1</v>
      </c>
      <c r="L26">
        <v>0.79</v>
      </c>
      <c r="M26">
        <v>11.5</v>
      </c>
      <c r="N26" t="s">
        <v>1</v>
      </c>
      <c r="O26">
        <v>0.41</v>
      </c>
      <c r="P26">
        <v>11.5</v>
      </c>
      <c r="Q26" t="s">
        <v>1</v>
      </c>
      <c r="R26">
        <v>0.38</v>
      </c>
      <c r="S26">
        <v>11.5</v>
      </c>
      <c r="T26" t="s">
        <v>1</v>
      </c>
      <c r="U26">
        <v>0.97</v>
      </c>
    </row>
    <row r="27" spans="1:21" x14ac:dyDescent="0.25">
      <c r="A27">
        <v>12</v>
      </c>
      <c r="B27" t="s">
        <v>1</v>
      </c>
      <c r="C27">
        <v>1.63</v>
      </c>
      <c r="D27">
        <v>12</v>
      </c>
      <c r="E27" t="s">
        <v>1</v>
      </c>
      <c r="F27">
        <v>1.46</v>
      </c>
      <c r="G27">
        <v>12</v>
      </c>
      <c r="H27" t="s">
        <v>1</v>
      </c>
      <c r="I27">
        <v>0.2</v>
      </c>
      <c r="J27">
        <v>12</v>
      </c>
      <c r="K27" t="s">
        <v>1</v>
      </c>
      <c r="L27">
        <v>0.52</v>
      </c>
      <c r="M27">
        <v>12</v>
      </c>
      <c r="N27" t="s">
        <v>1</v>
      </c>
      <c r="O27">
        <v>0.37</v>
      </c>
      <c r="P27">
        <v>12</v>
      </c>
      <c r="Q27" t="s">
        <v>1</v>
      </c>
      <c r="R27">
        <v>0.28999999999999998</v>
      </c>
      <c r="S27">
        <v>12</v>
      </c>
      <c r="T27" t="s">
        <v>1</v>
      </c>
      <c r="U27">
        <v>1.57</v>
      </c>
    </row>
    <row r="28" spans="1:21" x14ac:dyDescent="0.25">
      <c r="A28">
        <v>12.5</v>
      </c>
      <c r="B28" t="s">
        <v>1</v>
      </c>
      <c r="C28">
        <v>2.0299999999999998</v>
      </c>
      <c r="D28">
        <v>12.5</v>
      </c>
      <c r="E28" t="s">
        <v>1</v>
      </c>
      <c r="F28">
        <v>0.36</v>
      </c>
      <c r="G28">
        <v>12.5</v>
      </c>
      <c r="H28" t="s">
        <v>1</v>
      </c>
      <c r="I28">
        <v>0.28000000000000003</v>
      </c>
      <c r="J28">
        <v>12.5</v>
      </c>
      <c r="K28" t="s">
        <v>1</v>
      </c>
      <c r="L28">
        <v>0.39</v>
      </c>
      <c r="M28">
        <v>12.5</v>
      </c>
      <c r="N28" t="s">
        <v>1</v>
      </c>
      <c r="O28">
        <v>0.46</v>
      </c>
      <c r="P28">
        <v>12.5</v>
      </c>
      <c r="Q28" t="s">
        <v>1</v>
      </c>
      <c r="R28">
        <v>0.43</v>
      </c>
      <c r="S28">
        <v>12.5</v>
      </c>
      <c r="T28" t="s">
        <v>1</v>
      </c>
      <c r="U28">
        <v>2.2400000000000002</v>
      </c>
    </row>
    <row r="29" spans="1:21" x14ac:dyDescent="0.25">
      <c r="A29">
        <v>13</v>
      </c>
      <c r="B29" t="s">
        <v>1</v>
      </c>
      <c r="C29">
        <v>1.87</v>
      </c>
      <c r="D29">
        <v>13</v>
      </c>
      <c r="E29" t="s">
        <v>1</v>
      </c>
      <c r="F29">
        <v>0.33</v>
      </c>
      <c r="G29">
        <v>13</v>
      </c>
      <c r="H29" t="s">
        <v>1</v>
      </c>
      <c r="I29">
        <v>0.35</v>
      </c>
      <c r="J29">
        <v>13</v>
      </c>
      <c r="K29" t="s">
        <v>1</v>
      </c>
      <c r="L29">
        <v>0.49</v>
      </c>
      <c r="M29">
        <v>13</v>
      </c>
      <c r="N29" t="s">
        <v>1</v>
      </c>
      <c r="O29">
        <v>0.47</v>
      </c>
      <c r="P29">
        <v>13</v>
      </c>
      <c r="Q29" t="s">
        <v>1</v>
      </c>
      <c r="R29">
        <v>0.42</v>
      </c>
      <c r="S29">
        <v>13</v>
      </c>
      <c r="T29" t="s">
        <v>1</v>
      </c>
      <c r="U29">
        <v>1.25</v>
      </c>
    </row>
    <row r="30" spans="1:21" x14ac:dyDescent="0.25">
      <c r="A30">
        <v>13.5</v>
      </c>
      <c r="B30" t="s">
        <v>1</v>
      </c>
      <c r="C30">
        <v>1.93</v>
      </c>
      <c r="D30">
        <v>13.5</v>
      </c>
      <c r="E30" t="s">
        <v>1</v>
      </c>
      <c r="F30">
        <v>0.37</v>
      </c>
      <c r="G30">
        <v>13.5</v>
      </c>
      <c r="H30" t="s">
        <v>1</v>
      </c>
      <c r="I30">
        <v>0.44</v>
      </c>
      <c r="J30">
        <v>13.5</v>
      </c>
      <c r="K30" t="s">
        <v>1</v>
      </c>
      <c r="L30">
        <v>0.36</v>
      </c>
      <c r="M30">
        <v>13.5</v>
      </c>
      <c r="N30" t="s">
        <v>1</v>
      </c>
      <c r="O30">
        <v>0.35</v>
      </c>
      <c r="P30">
        <v>13.5</v>
      </c>
      <c r="Q30" t="s">
        <v>1</v>
      </c>
      <c r="R30">
        <v>0.34</v>
      </c>
      <c r="S30">
        <v>13.5</v>
      </c>
      <c r="T30" t="s">
        <v>1</v>
      </c>
      <c r="U30">
        <v>1.98</v>
      </c>
    </row>
    <row r="31" spans="1:21" x14ac:dyDescent="0.25">
      <c r="A31">
        <v>14</v>
      </c>
      <c r="B31" t="s">
        <v>1</v>
      </c>
      <c r="C31">
        <v>2.4300000000000002</v>
      </c>
      <c r="D31">
        <v>14</v>
      </c>
      <c r="E31" t="s">
        <v>1</v>
      </c>
      <c r="F31">
        <v>0.39</v>
      </c>
      <c r="G31">
        <v>14</v>
      </c>
      <c r="H31" t="s">
        <v>1</v>
      </c>
      <c r="I31">
        <v>0.4</v>
      </c>
      <c r="J31">
        <v>14</v>
      </c>
      <c r="K31" t="s">
        <v>1</v>
      </c>
      <c r="L31">
        <v>0.53</v>
      </c>
      <c r="M31">
        <v>14</v>
      </c>
      <c r="N31" t="s">
        <v>1</v>
      </c>
      <c r="O31">
        <v>0.42</v>
      </c>
      <c r="P31">
        <v>14</v>
      </c>
      <c r="Q31" t="s">
        <v>1</v>
      </c>
      <c r="R31">
        <v>0.4</v>
      </c>
      <c r="S31">
        <v>14</v>
      </c>
      <c r="T31" t="s">
        <v>1</v>
      </c>
      <c r="U31">
        <v>1.23</v>
      </c>
    </row>
    <row r="32" spans="1:21" x14ac:dyDescent="0.25">
      <c r="A32">
        <v>14.5</v>
      </c>
      <c r="B32" t="s">
        <v>1</v>
      </c>
      <c r="C32">
        <v>1.63</v>
      </c>
      <c r="D32">
        <v>14.5</v>
      </c>
      <c r="E32" t="s">
        <v>1</v>
      </c>
      <c r="F32">
        <v>0.39</v>
      </c>
      <c r="G32">
        <v>14.5</v>
      </c>
      <c r="H32" t="s">
        <v>1</v>
      </c>
      <c r="I32">
        <v>0.51</v>
      </c>
      <c r="J32">
        <v>14.5</v>
      </c>
      <c r="K32" t="s">
        <v>1</v>
      </c>
      <c r="L32">
        <v>0.39</v>
      </c>
      <c r="M32">
        <v>14.5</v>
      </c>
      <c r="N32" t="s">
        <v>1</v>
      </c>
      <c r="O32">
        <v>0.42</v>
      </c>
      <c r="P32">
        <v>14.5</v>
      </c>
      <c r="Q32" t="s">
        <v>1</v>
      </c>
      <c r="R32">
        <v>0.62</v>
      </c>
      <c r="S32">
        <v>14.5</v>
      </c>
      <c r="T32" t="s">
        <v>1</v>
      </c>
      <c r="U32">
        <v>1.08</v>
      </c>
    </row>
    <row r="33" spans="1:21" x14ac:dyDescent="0.25">
      <c r="A33">
        <v>15</v>
      </c>
      <c r="B33" t="s">
        <v>1</v>
      </c>
      <c r="C33">
        <v>2.2400000000000002</v>
      </c>
      <c r="D33">
        <v>15</v>
      </c>
      <c r="E33" t="s">
        <v>1</v>
      </c>
      <c r="F33">
        <v>0.44</v>
      </c>
      <c r="G33">
        <v>15</v>
      </c>
      <c r="H33" t="s">
        <v>1</v>
      </c>
      <c r="I33">
        <v>0.52</v>
      </c>
      <c r="J33">
        <v>15</v>
      </c>
      <c r="K33" t="s">
        <v>1</v>
      </c>
      <c r="L33">
        <v>0.4</v>
      </c>
      <c r="M33">
        <v>15</v>
      </c>
      <c r="N33" t="s">
        <v>1</v>
      </c>
      <c r="O33">
        <v>0.42</v>
      </c>
      <c r="P33">
        <v>15</v>
      </c>
      <c r="Q33" t="s">
        <v>1</v>
      </c>
      <c r="R33">
        <v>0.51</v>
      </c>
      <c r="S33">
        <v>15</v>
      </c>
      <c r="T33" t="s">
        <v>1</v>
      </c>
      <c r="U33">
        <v>1.33</v>
      </c>
    </row>
    <row r="34" spans="1:21" x14ac:dyDescent="0.25">
      <c r="A34">
        <v>15.5</v>
      </c>
      <c r="B34" t="s">
        <v>1</v>
      </c>
      <c r="C34">
        <v>1.84</v>
      </c>
      <c r="D34">
        <v>15.5</v>
      </c>
      <c r="E34" t="s">
        <v>1</v>
      </c>
      <c r="F34">
        <v>0.49</v>
      </c>
      <c r="G34">
        <v>15.5</v>
      </c>
      <c r="H34" t="s">
        <v>1</v>
      </c>
      <c r="I34">
        <v>0.44</v>
      </c>
      <c r="J34">
        <v>15.5</v>
      </c>
      <c r="K34" t="s">
        <v>1</v>
      </c>
      <c r="L34">
        <v>0.38</v>
      </c>
      <c r="M34">
        <v>15.5</v>
      </c>
      <c r="N34" t="s">
        <v>1</v>
      </c>
      <c r="O34">
        <v>0.55000000000000004</v>
      </c>
      <c r="P34">
        <v>15.5</v>
      </c>
      <c r="Q34" t="s">
        <v>1</v>
      </c>
      <c r="R34">
        <v>0.48</v>
      </c>
      <c r="S34">
        <v>15.5</v>
      </c>
      <c r="T34" t="s">
        <v>1</v>
      </c>
      <c r="U34">
        <v>2.14</v>
      </c>
    </row>
    <row r="35" spans="1:21" x14ac:dyDescent="0.25">
      <c r="A35">
        <v>16</v>
      </c>
      <c r="B35" t="s">
        <v>1</v>
      </c>
      <c r="C35">
        <v>1.92</v>
      </c>
      <c r="D35">
        <v>16</v>
      </c>
      <c r="E35" t="s">
        <v>1</v>
      </c>
      <c r="F35">
        <v>0.42</v>
      </c>
      <c r="G35">
        <v>16</v>
      </c>
      <c r="H35" t="s">
        <v>1</v>
      </c>
      <c r="I35">
        <v>0.45</v>
      </c>
      <c r="J35">
        <v>16</v>
      </c>
      <c r="K35" t="s">
        <v>1</v>
      </c>
      <c r="L35">
        <v>0.48</v>
      </c>
      <c r="M35">
        <v>16</v>
      </c>
      <c r="N35" t="s">
        <v>1</v>
      </c>
      <c r="O35">
        <v>0.41</v>
      </c>
      <c r="P35">
        <v>16</v>
      </c>
      <c r="Q35" t="s">
        <v>1</v>
      </c>
      <c r="R35">
        <v>0.38</v>
      </c>
      <c r="S35">
        <v>16</v>
      </c>
      <c r="T35" t="s">
        <v>1</v>
      </c>
      <c r="U35">
        <v>0.9</v>
      </c>
    </row>
    <row r="36" spans="1:21" x14ac:dyDescent="0.25">
      <c r="A36">
        <v>16.5</v>
      </c>
      <c r="B36" t="s">
        <v>1</v>
      </c>
      <c r="C36">
        <v>1.72</v>
      </c>
      <c r="D36">
        <v>16.5</v>
      </c>
      <c r="E36" t="s">
        <v>1</v>
      </c>
      <c r="F36">
        <v>0.41</v>
      </c>
      <c r="G36">
        <v>16.5</v>
      </c>
      <c r="H36" t="s">
        <v>1</v>
      </c>
      <c r="I36">
        <v>0.44</v>
      </c>
      <c r="J36">
        <v>16.5</v>
      </c>
      <c r="K36" t="s">
        <v>1</v>
      </c>
      <c r="L36">
        <v>0.53</v>
      </c>
      <c r="M36">
        <v>16.5</v>
      </c>
      <c r="N36" t="s">
        <v>1</v>
      </c>
      <c r="O36">
        <v>0.35</v>
      </c>
      <c r="P36">
        <v>16.5</v>
      </c>
      <c r="Q36" t="s">
        <v>1</v>
      </c>
      <c r="R36">
        <v>0.43</v>
      </c>
      <c r="S36">
        <v>16.5</v>
      </c>
      <c r="T36" t="s">
        <v>1</v>
      </c>
      <c r="U36">
        <v>1.89</v>
      </c>
    </row>
    <row r="37" spans="1:21" x14ac:dyDescent="0.25">
      <c r="A37">
        <v>17</v>
      </c>
      <c r="B37" t="s">
        <v>1</v>
      </c>
      <c r="C37">
        <v>2.0299999999999998</v>
      </c>
      <c r="D37">
        <v>17</v>
      </c>
      <c r="E37" t="s">
        <v>1</v>
      </c>
      <c r="F37">
        <v>0.5</v>
      </c>
      <c r="G37">
        <v>17</v>
      </c>
      <c r="H37" t="s">
        <v>1</v>
      </c>
      <c r="I37">
        <v>0.41</v>
      </c>
      <c r="J37">
        <v>17</v>
      </c>
      <c r="K37" t="s">
        <v>1</v>
      </c>
      <c r="L37">
        <v>0.48</v>
      </c>
      <c r="M37">
        <v>17</v>
      </c>
      <c r="N37" t="s">
        <v>1</v>
      </c>
      <c r="O37">
        <v>0.54</v>
      </c>
      <c r="P37">
        <v>17</v>
      </c>
      <c r="Q37" t="s">
        <v>1</v>
      </c>
      <c r="R37">
        <v>0.43</v>
      </c>
      <c r="S37">
        <v>17</v>
      </c>
      <c r="T37" t="s">
        <v>1</v>
      </c>
      <c r="U37">
        <v>1.89</v>
      </c>
    </row>
    <row r="38" spans="1:21" x14ac:dyDescent="0.25">
      <c r="A38">
        <v>17.5</v>
      </c>
      <c r="B38" t="s">
        <v>1</v>
      </c>
      <c r="C38">
        <v>1.9</v>
      </c>
      <c r="D38">
        <v>17.5</v>
      </c>
      <c r="E38" t="s">
        <v>1</v>
      </c>
      <c r="F38">
        <v>0.62</v>
      </c>
      <c r="G38">
        <v>17.5</v>
      </c>
      <c r="H38" t="s">
        <v>1</v>
      </c>
      <c r="I38">
        <v>0.28000000000000003</v>
      </c>
      <c r="J38">
        <v>17.5</v>
      </c>
      <c r="K38" t="s">
        <v>1</v>
      </c>
      <c r="L38">
        <v>0.48</v>
      </c>
      <c r="M38">
        <v>17.5</v>
      </c>
      <c r="N38" t="s">
        <v>1</v>
      </c>
      <c r="O38">
        <v>0.35</v>
      </c>
      <c r="P38">
        <v>17.5</v>
      </c>
      <c r="Q38" t="s">
        <v>1</v>
      </c>
      <c r="R38">
        <v>0.41</v>
      </c>
      <c r="S38">
        <v>17.5</v>
      </c>
      <c r="T38" t="s">
        <v>1</v>
      </c>
      <c r="U38">
        <v>1.0900000000000001</v>
      </c>
    </row>
    <row r="39" spans="1:21" x14ac:dyDescent="0.25">
      <c r="A39">
        <v>18</v>
      </c>
      <c r="B39" t="s">
        <v>1</v>
      </c>
      <c r="C39">
        <v>1.57</v>
      </c>
      <c r="D39">
        <v>18</v>
      </c>
      <c r="E39" t="s">
        <v>1</v>
      </c>
      <c r="F39">
        <v>0.63</v>
      </c>
      <c r="G39">
        <v>18</v>
      </c>
      <c r="H39" t="s">
        <v>1</v>
      </c>
      <c r="I39">
        <v>0.71</v>
      </c>
      <c r="J39">
        <v>18</v>
      </c>
      <c r="K39" t="s">
        <v>1</v>
      </c>
      <c r="L39">
        <v>0.5</v>
      </c>
      <c r="M39">
        <v>18</v>
      </c>
      <c r="N39" t="s">
        <v>1</v>
      </c>
      <c r="O39">
        <v>0.31</v>
      </c>
      <c r="P39">
        <v>18</v>
      </c>
      <c r="Q39" t="s">
        <v>1</v>
      </c>
      <c r="R39">
        <v>0.44</v>
      </c>
      <c r="S39">
        <v>18</v>
      </c>
      <c r="T39" t="s">
        <v>1</v>
      </c>
      <c r="U39">
        <v>2.33</v>
      </c>
    </row>
    <row r="40" spans="1:21" x14ac:dyDescent="0.25">
      <c r="A40">
        <v>18.5</v>
      </c>
      <c r="B40" t="s">
        <v>1</v>
      </c>
      <c r="C40">
        <v>1.31</v>
      </c>
      <c r="D40">
        <v>18.5</v>
      </c>
      <c r="E40" t="s">
        <v>1</v>
      </c>
      <c r="F40">
        <v>0.61</v>
      </c>
      <c r="G40">
        <v>18.5</v>
      </c>
      <c r="H40" t="s">
        <v>1</v>
      </c>
      <c r="I40">
        <v>0.55000000000000004</v>
      </c>
      <c r="J40">
        <v>18.5</v>
      </c>
      <c r="K40" t="s">
        <v>1</v>
      </c>
      <c r="L40">
        <v>0.62</v>
      </c>
      <c r="M40">
        <v>18.5</v>
      </c>
      <c r="N40" t="s">
        <v>1</v>
      </c>
      <c r="O40">
        <v>0.31</v>
      </c>
      <c r="P40">
        <v>18.5</v>
      </c>
      <c r="Q40" t="s">
        <v>1</v>
      </c>
      <c r="R40">
        <v>0.32</v>
      </c>
      <c r="S40">
        <v>18.5</v>
      </c>
      <c r="T40" t="s">
        <v>1</v>
      </c>
      <c r="U40">
        <v>0.98</v>
      </c>
    </row>
    <row r="41" spans="1:21" x14ac:dyDescent="0.25">
      <c r="A41">
        <v>19</v>
      </c>
      <c r="B41" t="s">
        <v>1</v>
      </c>
      <c r="C41">
        <v>1.72</v>
      </c>
      <c r="D41">
        <v>19</v>
      </c>
      <c r="E41" t="s">
        <v>1</v>
      </c>
      <c r="F41">
        <v>0.99</v>
      </c>
      <c r="G41">
        <v>19</v>
      </c>
      <c r="H41" t="s">
        <v>1</v>
      </c>
      <c r="I41">
        <v>0.48</v>
      </c>
      <c r="J41">
        <v>19</v>
      </c>
      <c r="K41" t="s">
        <v>1</v>
      </c>
      <c r="L41">
        <v>0.6</v>
      </c>
      <c r="M41">
        <v>19</v>
      </c>
      <c r="N41" t="s">
        <v>1</v>
      </c>
      <c r="O41">
        <v>0.53</v>
      </c>
      <c r="P41">
        <v>19</v>
      </c>
      <c r="Q41" t="s">
        <v>1</v>
      </c>
      <c r="R41">
        <v>0.39</v>
      </c>
      <c r="S41">
        <v>19</v>
      </c>
      <c r="T41" t="s">
        <v>1</v>
      </c>
      <c r="U41">
        <v>1.35</v>
      </c>
    </row>
    <row r="42" spans="1:21" x14ac:dyDescent="0.25">
      <c r="A42">
        <v>19.5</v>
      </c>
      <c r="B42" t="s">
        <v>1</v>
      </c>
      <c r="C42">
        <v>2.0099999999999998</v>
      </c>
      <c r="D42">
        <v>19.5</v>
      </c>
      <c r="E42" t="s">
        <v>1</v>
      </c>
      <c r="F42">
        <v>0.56999999999999995</v>
      </c>
      <c r="G42">
        <v>19.5</v>
      </c>
      <c r="H42" t="s">
        <v>1</v>
      </c>
      <c r="I42">
        <v>0.54</v>
      </c>
      <c r="J42">
        <v>19.5</v>
      </c>
      <c r="K42" t="s">
        <v>1</v>
      </c>
      <c r="L42">
        <v>0.36</v>
      </c>
      <c r="M42">
        <v>19.5</v>
      </c>
      <c r="N42" t="s">
        <v>1</v>
      </c>
      <c r="O42">
        <v>0.45</v>
      </c>
      <c r="P42">
        <v>19.5</v>
      </c>
      <c r="Q42" t="s">
        <v>1</v>
      </c>
      <c r="R42">
        <v>0.48</v>
      </c>
      <c r="S42">
        <v>19.5</v>
      </c>
      <c r="T42" t="s">
        <v>1</v>
      </c>
      <c r="U42">
        <v>1.1000000000000001</v>
      </c>
    </row>
    <row r="43" spans="1:21" x14ac:dyDescent="0.25">
      <c r="A43">
        <v>20</v>
      </c>
      <c r="B43" t="s">
        <v>1</v>
      </c>
      <c r="C43">
        <v>1.63</v>
      </c>
      <c r="D43">
        <v>20</v>
      </c>
      <c r="E43" t="s">
        <v>1</v>
      </c>
      <c r="F43">
        <v>0.54</v>
      </c>
      <c r="G43">
        <v>20</v>
      </c>
      <c r="H43" t="s">
        <v>1</v>
      </c>
      <c r="I43">
        <v>0.54</v>
      </c>
      <c r="J43">
        <v>20</v>
      </c>
      <c r="K43" t="s">
        <v>1</v>
      </c>
      <c r="L43">
        <v>0.41</v>
      </c>
      <c r="M43">
        <v>20</v>
      </c>
      <c r="N43" t="s">
        <v>1</v>
      </c>
      <c r="O43">
        <v>0.28000000000000003</v>
      </c>
      <c r="P43">
        <v>20</v>
      </c>
      <c r="Q43" t="s">
        <v>1</v>
      </c>
      <c r="R43">
        <v>0.56000000000000005</v>
      </c>
      <c r="S43">
        <v>20</v>
      </c>
      <c r="T43" t="s">
        <v>1</v>
      </c>
      <c r="U43">
        <v>1</v>
      </c>
    </row>
    <row r="44" spans="1:21" x14ac:dyDescent="0.25">
      <c r="A44">
        <v>20.5</v>
      </c>
      <c r="B44" t="s">
        <v>1</v>
      </c>
      <c r="C44">
        <v>1.82</v>
      </c>
      <c r="D44">
        <v>20.5</v>
      </c>
      <c r="E44" t="s">
        <v>1</v>
      </c>
      <c r="F44">
        <v>0.6</v>
      </c>
      <c r="G44">
        <v>20.5</v>
      </c>
      <c r="H44" t="s">
        <v>1</v>
      </c>
      <c r="I44">
        <v>0.64</v>
      </c>
      <c r="J44">
        <v>20.5</v>
      </c>
      <c r="K44" t="s">
        <v>1</v>
      </c>
      <c r="L44">
        <v>0.31</v>
      </c>
      <c r="M44">
        <v>20.5</v>
      </c>
      <c r="N44" t="s">
        <v>1</v>
      </c>
      <c r="O44">
        <v>0.25</v>
      </c>
      <c r="P44">
        <v>20.5</v>
      </c>
      <c r="Q44" t="s">
        <v>1</v>
      </c>
      <c r="R44">
        <v>0.5</v>
      </c>
      <c r="S44">
        <v>20.5</v>
      </c>
      <c r="T44" t="s">
        <v>1</v>
      </c>
      <c r="U44">
        <v>1.05</v>
      </c>
    </row>
    <row r="45" spans="1:21" x14ac:dyDescent="0.25">
      <c r="A45">
        <v>21</v>
      </c>
      <c r="B45" t="s">
        <v>1</v>
      </c>
      <c r="C45">
        <v>1.49</v>
      </c>
      <c r="D45">
        <v>21</v>
      </c>
      <c r="E45" t="s">
        <v>1</v>
      </c>
      <c r="F45">
        <v>0.66</v>
      </c>
      <c r="G45">
        <v>21</v>
      </c>
      <c r="H45" t="s">
        <v>1</v>
      </c>
      <c r="I45">
        <v>0.32</v>
      </c>
      <c r="J45">
        <v>21</v>
      </c>
      <c r="K45" t="s">
        <v>1</v>
      </c>
      <c r="L45">
        <v>0.21</v>
      </c>
      <c r="M45">
        <v>21</v>
      </c>
      <c r="N45" t="s">
        <v>1</v>
      </c>
      <c r="O45">
        <v>0.28000000000000003</v>
      </c>
      <c r="P45">
        <v>21</v>
      </c>
      <c r="Q45" t="s">
        <v>1</v>
      </c>
      <c r="R45">
        <v>0.66</v>
      </c>
      <c r="S45">
        <v>21</v>
      </c>
      <c r="T45" t="s">
        <v>1</v>
      </c>
      <c r="U45">
        <v>1.18</v>
      </c>
    </row>
    <row r="46" spans="1:21" x14ac:dyDescent="0.25">
      <c r="A46">
        <v>21.5</v>
      </c>
      <c r="B46" t="s">
        <v>1</v>
      </c>
      <c r="C46">
        <v>1.67</v>
      </c>
      <c r="D46">
        <v>21.5</v>
      </c>
      <c r="E46" t="s">
        <v>1</v>
      </c>
      <c r="F46">
        <v>0.46</v>
      </c>
      <c r="G46">
        <v>21.5</v>
      </c>
      <c r="H46" t="s">
        <v>1</v>
      </c>
      <c r="I46">
        <v>0.24</v>
      </c>
      <c r="J46">
        <v>21.5</v>
      </c>
      <c r="K46" t="s">
        <v>1</v>
      </c>
      <c r="L46">
        <v>0.38</v>
      </c>
      <c r="M46">
        <v>21.5</v>
      </c>
      <c r="N46" t="s">
        <v>1</v>
      </c>
      <c r="O46">
        <v>0.35</v>
      </c>
      <c r="P46">
        <v>21.5</v>
      </c>
      <c r="Q46" t="s">
        <v>1</v>
      </c>
      <c r="R46">
        <v>0.7</v>
      </c>
      <c r="S46">
        <v>21.5</v>
      </c>
      <c r="T46" t="s">
        <v>1</v>
      </c>
      <c r="U46">
        <v>0.98</v>
      </c>
    </row>
    <row r="47" spans="1:21" x14ac:dyDescent="0.25">
      <c r="A47">
        <v>22</v>
      </c>
      <c r="B47" t="s">
        <v>1</v>
      </c>
      <c r="C47">
        <v>2.2400000000000002</v>
      </c>
      <c r="D47">
        <v>22</v>
      </c>
      <c r="E47" t="s">
        <v>1</v>
      </c>
      <c r="F47">
        <v>0.4</v>
      </c>
      <c r="G47">
        <v>22</v>
      </c>
      <c r="H47" t="s">
        <v>1</v>
      </c>
      <c r="I47">
        <v>0.25</v>
      </c>
      <c r="J47">
        <v>22</v>
      </c>
      <c r="K47" t="s">
        <v>1</v>
      </c>
      <c r="L47">
        <v>0.24</v>
      </c>
      <c r="M47">
        <v>22</v>
      </c>
      <c r="N47" t="s">
        <v>1</v>
      </c>
      <c r="O47">
        <v>0.55000000000000004</v>
      </c>
      <c r="P47">
        <v>22</v>
      </c>
      <c r="Q47" t="s">
        <v>1</v>
      </c>
      <c r="R47">
        <v>0.75</v>
      </c>
      <c r="S47">
        <v>22</v>
      </c>
      <c r="T47" t="s">
        <v>1</v>
      </c>
      <c r="U47">
        <v>1.07</v>
      </c>
    </row>
    <row r="48" spans="1:21" x14ac:dyDescent="0.25">
      <c r="A48">
        <v>22.5</v>
      </c>
      <c r="B48" t="s">
        <v>1</v>
      </c>
      <c r="C48">
        <v>1.64</v>
      </c>
      <c r="D48">
        <v>22.5</v>
      </c>
      <c r="E48" t="s">
        <v>1</v>
      </c>
      <c r="F48">
        <v>0.54</v>
      </c>
      <c r="G48">
        <v>22.5</v>
      </c>
      <c r="H48" t="s">
        <v>1</v>
      </c>
      <c r="I48">
        <v>0.42</v>
      </c>
      <c r="J48">
        <v>22.5</v>
      </c>
      <c r="K48" t="s">
        <v>1</v>
      </c>
      <c r="L48">
        <v>0.46</v>
      </c>
      <c r="M48">
        <v>22.5</v>
      </c>
      <c r="N48" t="s">
        <v>1</v>
      </c>
      <c r="O48">
        <v>0.56999999999999995</v>
      </c>
      <c r="P48">
        <v>22.5</v>
      </c>
      <c r="Q48" t="s">
        <v>1</v>
      </c>
      <c r="R48">
        <v>0.64</v>
      </c>
      <c r="S48">
        <v>22.5</v>
      </c>
      <c r="T48" t="s">
        <v>1</v>
      </c>
      <c r="U48">
        <v>2.2999999999999998</v>
      </c>
    </row>
    <row r="49" spans="1:21" x14ac:dyDescent="0.25">
      <c r="A49">
        <v>23</v>
      </c>
      <c r="B49" t="s">
        <v>1</v>
      </c>
      <c r="C49">
        <v>1.68</v>
      </c>
      <c r="D49">
        <v>23</v>
      </c>
      <c r="E49" t="s">
        <v>1</v>
      </c>
      <c r="F49">
        <v>0.49</v>
      </c>
      <c r="G49">
        <v>23</v>
      </c>
      <c r="H49" t="s">
        <v>1</v>
      </c>
      <c r="I49">
        <v>0.3</v>
      </c>
      <c r="J49">
        <v>23</v>
      </c>
      <c r="K49" t="s">
        <v>1</v>
      </c>
      <c r="L49">
        <v>0.6</v>
      </c>
      <c r="M49">
        <v>23</v>
      </c>
      <c r="N49" t="s">
        <v>1</v>
      </c>
      <c r="O49">
        <v>0.42</v>
      </c>
      <c r="P49">
        <v>23</v>
      </c>
      <c r="Q49" t="s">
        <v>1</v>
      </c>
      <c r="R49">
        <v>0.75</v>
      </c>
      <c r="S49">
        <v>23</v>
      </c>
      <c r="T49" t="s">
        <v>1</v>
      </c>
      <c r="U49">
        <v>1.66</v>
      </c>
    </row>
    <row r="50" spans="1:21" x14ac:dyDescent="0.25">
      <c r="A50">
        <v>23.5</v>
      </c>
      <c r="B50" t="s">
        <v>1</v>
      </c>
      <c r="C50">
        <v>2.04</v>
      </c>
      <c r="D50">
        <v>23.5</v>
      </c>
      <c r="E50" t="s">
        <v>1</v>
      </c>
      <c r="F50">
        <v>0.43</v>
      </c>
      <c r="G50">
        <v>23.5</v>
      </c>
      <c r="H50" t="s">
        <v>1</v>
      </c>
      <c r="I50">
        <v>0.47</v>
      </c>
      <c r="J50">
        <v>23.5</v>
      </c>
      <c r="K50" t="s">
        <v>1</v>
      </c>
      <c r="L50">
        <v>0.62</v>
      </c>
      <c r="M50">
        <v>23.5</v>
      </c>
      <c r="N50" t="s">
        <v>1</v>
      </c>
      <c r="O50">
        <v>0.49</v>
      </c>
      <c r="P50">
        <v>23.5</v>
      </c>
      <c r="Q50" t="s">
        <v>1</v>
      </c>
      <c r="R50">
        <v>0.68</v>
      </c>
      <c r="S50">
        <v>23.5</v>
      </c>
      <c r="T50" t="s">
        <v>1</v>
      </c>
      <c r="U50">
        <v>0.97</v>
      </c>
    </row>
    <row r="51" spans="1:21" x14ac:dyDescent="0.25">
      <c r="A51">
        <v>0</v>
      </c>
      <c r="B51" t="s">
        <v>2</v>
      </c>
      <c r="C51">
        <v>1.21</v>
      </c>
      <c r="D51">
        <v>0</v>
      </c>
      <c r="E51" t="s">
        <v>2</v>
      </c>
      <c r="F51">
        <v>0.78</v>
      </c>
      <c r="G51">
        <v>0</v>
      </c>
      <c r="H51" t="s">
        <v>2</v>
      </c>
      <c r="I51">
        <v>0.16</v>
      </c>
      <c r="J51">
        <v>0</v>
      </c>
      <c r="K51" t="s">
        <v>2</v>
      </c>
      <c r="L51">
        <v>1.19</v>
      </c>
      <c r="M51">
        <v>0</v>
      </c>
      <c r="N51" t="s">
        <v>2</v>
      </c>
      <c r="O51">
        <v>1.66</v>
      </c>
      <c r="P51">
        <v>0</v>
      </c>
      <c r="Q51" t="s">
        <v>2</v>
      </c>
      <c r="R51">
        <v>1.4</v>
      </c>
      <c r="S51">
        <v>0</v>
      </c>
      <c r="T51" t="s">
        <v>2</v>
      </c>
      <c r="U51">
        <v>2.0699999999999998</v>
      </c>
    </row>
    <row r="52" spans="1:21" x14ac:dyDescent="0.25">
      <c r="A52">
        <v>0.5</v>
      </c>
      <c r="B52" t="s">
        <v>2</v>
      </c>
      <c r="C52">
        <v>2.27</v>
      </c>
      <c r="D52">
        <v>0.5</v>
      </c>
      <c r="E52" t="s">
        <v>2</v>
      </c>
      <c r="F52">
        <v>5.49</v>
      </c>
      <c r="G52">
        <v>0.5</v>
      </c>
      <c r="H52" t="s">
        <v>2</v>
      </c>
      <c r="I52">
        <v>5.7</v>
      </c>
      <c r="J52">
        <v>0.5</v>
      </c>
      <c r="K52" t="s">
        <v>2</v>
      </c>
      <c r="L52">
        <v>5.66</v>
      </c>
      <c r="M52">
        <v>0.5</v>
      </c>
      <c r="N52" t="s">
        <v>2</v>
      </c>
      <c r="O52">
        <v>6.24</v>
      </c>
      <c r="P52">
        <v>0.5</v>
      </c>
      <c r="Q52" t="s">
        <v>2</v>
      </c>
      <c r="R52">
        <v>10.039999999999999</v>
      </c>
      <c r="S52">
        <v>0.5</v>
      </c>
      <c r="T52" t="s">
        <v>2</v>
      </c>
      <c r="U52">
        <v>1.43</v>
      </c>
    </row>
    <row r="53" spans="1:21" x14ac:dyDescent="0.25">
      <c r="A53">
        <v>1</v>
      </c>
      <c r="B53" t="s">
        <v>2</v>
      </c>
      <c r="C53">
        <v>1.79</v>
      </c>
      <c r="D53">
        <v>1</v>
      </c>
      <c r="E53" t="s">
        <v>2</v>
      </c>
      <c r="F53">
        <v>5.74</v>
      </c>
      <c r="G53">
        <v>1</v>
      </c>
      <c r="H53" t="s">
        <v>2</v>
      </c>
      <c r="I53">
        <v>3.23</v>
      </c>
      <c r="J53">
        <v>1</v>
      </c>
      <c r="K53" t="s">
        <v>2</v>
      </c>
      <c r="L53">
        <v>3.94</v>
      </c>
      <c r="M53">
        <v>1</v>
      </c>
      <c r="N53" t="s">
        <v>2</v>
      </c>
      <c r="O53">
        <v>4.0999999999999996</v>
      </c>
      <c r="P53">
        <v>1</v>
      </c>
      <c r="Q53" t="s">
        <v>2</v>
      </c>
      <c r="R53">
        <v>4.96</v>
      </c>
      <c r="S53">
        <v>1</v>
      </c>
      <c r="T53" t="s">
        <v>2</v>
      </c>
      <c r="U53">
        <v>1.55</v>
      </c>
    </row>
    <row r="54" spans="1:21" x14ac:dyDescent="0.25">
      <c r="A54">
        <v>1.5</v>
      </c>
      <c r="B54" t="s">
        <v>2</v>
      </c>
      <c r="C54">
        <v>2.52</v>
      </c>
      <c r="D54">
        <v>1.5</v>
      </c>
      <c r="E54" t="s">
        <v>2</v>
      </c>
      <c r="F54">
        <v>2.76</v>
      </c>
      <c r="G54">
        <v>1.5</v>
      </c>
      <c r="H54" t="s">
        <v>2</v>
      </c>
      <c r="I54">
        <v>2.56</v>
      </c>
      <c r="J54">
        <v>1.5</v>
      </c>
      <c r="K54" t="s">
        <v>2</v>
      </c>
      <c r="L54">
        <v>5.59</v>
      </c>
      <c r="M54">
        <v>1.5</v>
      </c>
      <c r="N54" t="s">
        <v>2</v>
      </c>
      <c r="O54">
        <v>3.94</v>
      </c>
      <c r="P54">
        <v>1.5</v>
      </c>
      <c r="Q54" t="s">
        <v>2</v>
      </c>
      <c r="R54">
        <v>3.53</v>
      </c>
      <c r="S54">
        <v>1.5</v>
      </c>
      <c r="T54" t="s">
        <v>2</v>
      </c>
      <c r="U54">
        <v>2.89</v>
      </c>
    </row>
    <row r="55" spans="1:21" x14ac:dyDescent="0.25">
      <c r="A55">
        <v>2</v>
      </c>
      <c r="B55" t="s">
        <v>2</v>
      </c>
      <c r="C55">
        <v>1.61</v>
      </c>
      <c r="D55">
        <v>2</v>
      </c>
      <c r="E55" t="s">
        <v>2</v>
      </c>
      <c r="F55">
        <v>2.1</v>
      </c>
      <c r="G55">
        <v>2</v>
      </c>
      <c r="H55" t="s">
        <v>2</v>
      </c>
      <c r="I55">
        <v>2.5299999999999998</v>
      </c>
      <c r="J55">
        <v>2</v>
      </c>
      <c r="K55" t="s">
        <v>2</v>
      </c>
      <c r="L55">
        <v>2.94</v>
      </c>
      <c r="M55">
        <v>2</v>
      </c>
      <c r="N55" t="s">
        <v>2</v>
      </c>
      <c r="O55">
        <v>2.4300000000000002</v>
      </c>
      <c r="P55">
        <v>2</v>
      </c>
      <c r="Q55" t="s">
        <v>2</v>
      </c>
      <c r="R55">
        <v>4.3499999999999996</v>
      </c>
      <c r="S55">
        <v>2</v>
      </c>
      <c r="T55" t="s">
        <v>2</v>
      </c>
      <c r="U55">
        <v>1.64</v>
      </c>
    </row>
    <row r="56" spans="1:21" x14ac:dyDescent="0.25">
      <c r="A56">
        <v>2.5</v>
      </c>
      <c r="B56" t="s">
        <v>2</v>
      </c>
      <c r="C56">
        <v>2.76</v>
      </c>
      <c r="D56">
        <v>2.5</v>
      </c>
      <c r="E56" t="s">
        <v>2</v>
      </c>
      <c r="F56">
        <v>2.2999999999999998</v>
      </c>
      <c r="G56">
        <v>2.5</v>
      </c>
      <c r="H56" t="s">
        <v>2</v>
      </c>
      <c r="I56">
        <v>1.24</v>
      </c>
      <c r="J56">
        <v>2.5</v>
      </c>
      <c r="K56" t="s">
        <v>2</v>
      </c>
      <c r="L56">
        <v>3.92</v>
      </c>
      <c r="M56">
        <v>2.5</v>
      </c>
      <c r="N56" t="s">
        <v>2</v>
      </c>
      <c r="O56">
        <v>2.87</v>
      </c>
      <c r="P56">
        <v>2.5</v>
      </c>
      <c r="Q56" t="s">
        <v>2</v>
      </c>
      <c r="R56">
        <v>3.78</v>
      </c>
      <c r="S56">
        <v>2.5</v>
      </c>
      <c r="T56" t="s">
        <v>2</v>
      </c>
      <c r="U56">
        <v>1.1100000000000001</v>
      </c>
    </row>
    <row r="57" spans="1:21" x14ac:dyDescent="0.25">
      <c r="A57">
        <v>3</v>
      </c>
      <c r="B57" t="s">
        <v>2</v>
      </c>
      <c r="C57">
        <v>1.25</v>
      </c>
      <c r="D57">
        <v>3</v>
      </c>
      <c r="E57" t="s">
        <v>2</v>
      </c>
      <c r="F57">
        <v>2.97</v>
      </c>
      <c r="G57">
        <v>3</v>
      </c>
      <c r="H57" t="s">
        <v>2</v>
      </c>
      <c r="I57">
        <v>2.06</v>
      </c>
      <c r="J57">
        <v>3</v>
      </c>
      <c r="K57" t="s">
        <v>2</v>
      </c>
      <c r="L57">
        <v>3.71</v>
      </c>
      <c r="M57">
        <v>3</v>
      </c>
      <c r="N57" t="s">
        <v>2</v>
      </c>
      <c r="O57">
        <v>3.11</v>
      </c>
      <c r="P57">
        <v>3</v>
      </c>
      <c r="Q57" t="s">
        <v>2</v>
      </c>
      <c r="R57">
        <v>2.6</v>
      </c>
      <c r="S57">
        <v>3</v>
      </c>
      <c r="T57" t="s">
        <v>2</v>
      </c>
      <c r="U57">
        <v>2.79</v>
      </c>
    </row>
    <row r="58" spans="1:21" x14ac:dyDescent="0.25">
      <c r="A58">
        <v>3.5</v>
      </c>
      <c r="B58" t="s">
        <v>2</v>
      </c>
      <c r="C58">
        <v>2.48</v>
      </c>
      <c r="D58">
        <v>3.5</v>
      </c>
      <c r="E58" t="s">
        <v>2</v>
      </c>
      <c r="F58">
        <v>2.5499999999999998</v>
      </c>
      <c r="G58">
        <v>3.5</v>
      </c>
      <c r="H58" t="s">
        <v>2</v>
      </c>
      <c r="I58">
        <v>2.2200000000000002</v>
      </c>
      <c r="J58">
        <v>3.5</v>
      </c>
      <c r="K58" t="s">
        <v>2</v>
      </c>
      <c r="L58">
        <v>2.67</v>
      </c>
      <c r="M58">
        <v>3.5</v>
      </c>
      <c r="N58" t="s">
        <v>2</v>
      </c>
      <c r="O58">
        <v>1.61</v>
      </c>
      <c r="P58">
        <v>3.5</v>
      </c>
      <c r="Q58" t="s">
        <v>2</v>
      </c>
      <c r="R58">
        <v>2.79</v>
      </c>
      <c r="S58">
        <v>3.5</v>
      </c>
      <c r="T58" t="s">
        <v>2</v>
      </c>
      <c r="U58">
        <v>2.02</v>
      </c>
    </row>
    <row r="59" spans="1:21" x14ac:dyDescent="0.25">
      <c r="A59">
        <v>4</v>
      </c>
      <c r="B59" t="s">
        <v>2</v>
      </c>
      <c r="C59">
        <v>1.86</v>
      </c>
      <c r="D59">
        <v>4</v>
      </c>
      <c r="E59" t="s">
        <v>2</v>
      </c>
      <c r="F59">
        <v>1.41</v>
      </c>
      <c r="G59">
        <v>4</v>
      </c>
      <c r="H59" t="s">
        <v>2</v>
      </c>
      <c r="I59">
        <v>1.58</v>
      </c>
      <c r="J59">
        <v>4</v>
      </c>
      <c r="K59" t="s">
        <v>2</v>
      </c>
      <c r="L59">
        <v>3.37</v>
      </c>
      <c r="M59">
        <v>4</v>
      </c>
      <c r="N59" t="s">
        <v>2</v>
      </c>
      <c r="O59">
        <v>1.86</v>
      </c>
      <c r="P59">
        <v>4</v>
      </c>
      <c r="Q59" t="s">
        <v>2</v>
      </c>
      <c r="R59">
        <v>2.2799999999999998</v>
      </c>
      <c r="S59">
        <v>4</v>
      </c>
      <c r="T59" t="s">
        <v>2</v>
      </c>
      <c r="U59">
        <v>1.72</v>
      </c>
    </row>
    <row r="60" spans="1:21" x14ac:dyDescent="0.25">
      <c r="A60">
        <v>4.5</v>
      </c>
      <c r="B60" t="s">
        <v>2</v>
      </c>
      <c r="C60">
        <v>1.69</v>
      </c>
      <c r="D60">
        <v>4.5</v>
      </c>
      <c r="E60" t="s">
        <v>2</v>
      </c>
      <c r="F60">
        <v>1.8</v>
      </c>
      <c r="G60">
        <v>4.5</v>
      </c>
      <c r="H60" t="s">
        <v>2</v>
      </c>
      <c r="I60">
        <v>1.99</v>
      </c>
      <c r="J60">
        <v>4.5</v>
      </c>
      <c r="K60" t="s">
        <v>2</v>
      </c>
      <c r="L60">
        <v>3.7</v>
      </c>
      <c r="M60">
        <v>4.5</v>
      </c>
      <c r="N60" t="s">
        <v>2</v>
      </c>
      <c r="O60">
        <v>2.0699999999999998</v>
      </c>
      <c r="P60">
        <v>4.5</v>
      </c>
      <c r="Q60" t="s">
        <v>2</v>
      </c>
      <c r="R60">
        <v>0.25</v>
      </c>
      <c r="S60">
        <v>4.5</v>
      </c>
      <c r="T60" t="s">
        <v>2</v>
      </c>
      <c r="U60">
        <v>1.37</v>
      </c>
    </row>
    <row r="61" spans="1:21" x14ac:dyDescent="0.25">
      <c r="A61">
        <v>5</v>
      </c>
      <c r="B61" t="s">
        <v>2</v>
      </c>
      <c r="C61">
        <v>2.41</v>
      </c>
      <c r="D61">
        <v>5</v>
      </c>
      <c r="E61" t="s">
        <v>2</v>
      </c>
      <c r="F61">
        <v>2.59</v>
      </c>
      <c r="G61">
        <v>5</v>
      </c>
      <c r="H61" t="s">
        <v>2</v>
      </c>
      <c r="I61">
        <v>1.23</v>
      </c>
      <c r="J61">
        <v>5</v>
      </c>
      <c r="K61" t="s">
        <v>2</v>
      </c>
      <c r="L61">
        <v>3.82</v>
      </c>
      <c r="M61">
        <v>5</v>
      </c>
      <c r="N61" t="s">
        <v>2</v>
      </c>
      <c r="O61">
        <v>2.5499999999999998</v>
      </c>
      <c r="P61">
        <v>5</v>
      </c>
      <c r="Q61" t="s">
        <v>2</v>
      </c>
      <c r="R61">
        <v>0.28999999999999998</v>
      </c>
      <c r="S61">
        <v>5</v>
      </c>
      <c r="T61" t="s">
        <v>2</v>
      </c>
      <c r="U61">
        <v>2.88</v>
      </c>
    </row>
    <row r="62" spans="1:21" x14ac:dyDescent="0.25">
      <c r="A62">
        <v>5.5</v>
      </c>
      <c r="B62" t="s">
        <v>2</v>
      </c>
      <c r="C62">
        <v>1.83</v>
      </c>
      <c r="D62">
        <v>5.5</v>
      </c>
      <c r="E62" t="s">
        <v>2</v>
      </c>
      <c r="F62">
        <v>3.06</v>
      </c>
      <c r="G62">
        <v>5.5</v>
      </c>
      <c r="H62" t="s">
        <v>2</v>
      </c>
      <c r="I62">
        <v>2.56</v>
      </c>
      <c r="J62">
        <v>5.5</v>
      </c>
      <c r="K62" t="s">
        <v>2</v>
      </c>
      <c r="L62">
        <v>2.65</v>
      </c>
      <c r="M62">
        <v>5.5</v>
      </c>
      <c r="N62" t="s">
        <v>2</v>
      </c>
      <c r="O62">
        <v>1.65</v>
      </c>
      <c r="P62">
        <v>5.5</v>
      </c>
      <c r="Q62" t="s">
        <v>2</v>
      </c>
      <c r="R62">
        <v>0.25</v>
      </c>
      <c r="S62">
        <v>5.5</v>
      </c>
      <c r="T62" t="s">
        <v>2</v>
      </c>
      <c r="U62">
        <v>2.0699999999999998</v>
      </c>
    </row>
    <row r="63" spans="1:21" x14ac:dyDescent="0.25">
      <c r="A63">
        <v>6</v>
      </c>
      <c r="B63" t="s">
        <v>2</v>
      </c>
      <c r="C63">
        <v>1.87</v>
      </c>
      <c r="D63">
        <v>6</v>
      </c>
      <c r="E63" t="s">
        <v>2</v>
      </c>
      <c r="F63">
        <v>1.97</v>
      </c>
      <c r="G63">
        <v>6</v>
      </c>
      <c r="H63" t="s">
        <v>2</v>
      </c>
      <c r="I63">
        <v>2.92</v>
      </c>
      <c r="J63">
        <v>6</v>
      </c>
      <c r="K63" t="s">
        <v>2</v>
      </c>
      <c r="L63">
        <v>2.58</v>
      </c>
      <c r="M63">
        <v>6</v>
      </c>
      <c r="N63" t="s">
        <v>2</v>
      </c>
      <c r="O63">
        <v>1.34</v>
      </c>
      <c r="P63">
        <v>6</v>
      </c>
      <c r="Q63" t="s">
        <v>2</v>
      </c>
      <c r="R63">
        <v>0.43</v>
      </c>
      <c r="S63">
        <v>6</v>
      </c>
      <c r="T63" t="s">
        <v>2</v>
      </c>
      <c r="U63">
        <v>2.5499999999999998</v>
      </c>
    </row>
    <row r="64" spans="1:21" x14ac:dyDescent="0.25">
      <c r="A64">
        <v>6.5</v>
      </c>
      <c r="B64" t="s">
        <v>2</v>
      </c>
      <c r="C64">
        <v>2.2999999999999998</v>
      </c>
      <c r="D64">
        <v>6.5</v>
      </c>
      <c r="E64" t="s">
        <v>2</v>
      </c>
      <c r="F64">
        <v>2.5099999999999998</v>
      </c>
      <c r="G64">
        <v>6.5</v>
      </c>
      <c r="H64" t="s">
        <v>2</v>
      </c>
      <c r="I64">
        <v>3.4</v>
      </c>
      <c r="J64">
        <v>6.5</v>
      </c>
      <c r="K64" t="s">
        <v>2</v>
      </c>
      <c r="L64">
        <v>3.41</v>
      </c>
      <c r="M64">
        <v>6.5</v>
      </c>
      <c r="N64" t="s">
        <v>2</v>
      </c>
      <c r="O64">
        <v>0.27</v>
      </c>
      <c r="P64">
        <v>6.5</v>
      </c>
      <c r="Q64" t="s">
        <v>2</v>
      </c>
      <c r="R64">
        <v>0.27</v>
      </c>
      <c r="S64">
        <v>6.5</v>
      </c>
      <c r="T64" t="s">
        <v>2</v>
      </c>
      <c r="U64">
        <v>0.72</v>
      </c>
    </row>
    <row r="65" spans="1:21" x14ac:dyDescent="0.25">
      <c r="A65">
        <v>7</v>
      </c>
      <c r="B65" t="s">
        <v>2</v>
      </c>
      <c r="C65">
        <v>2.23</v>
      </c>
      <c r="D65">
        <v>7</v>
      </c>
      <c r="E65" t="s">
        <v>2</v>
      </c>
      <c r="F65">
        <v>2.5299999999999998</v>
      </c>
      <c r="G65">
        <v>7</v>
      </c>
      <c r="H65" t="s">
        <v>2</v>
      </c>
      <c r="I65">
        <v>1.97</v>
      </c>
      <c r="J65">
        <v>7</v>
      </c>
      <c r="K65" t="s">
        <v>2</v>
      </c>
      <c r="L65">
        <v>3.41</v>
      </c>
      <c r="M65">
        <v>7</v>
      </c>
      <c r="N65" t="s">
        <v>2</v>
      </c>
      <c r="O65">
        <v>0.49</v>
      </c>
      <c r="P65">
        <v>7</v>
      </c>
      <c r="Q65" t="s">
        <v>2</v>
      </c>
      <c r="R65">
        <v>0.27</v>
      </c>
      <c r="S65">
        <v>7</v>
      </c>
      <c r="T65" t="s">
        <v>2</v>
      </c>
      <c r="U65">
        <v>2.2999999999999998</v>
      </c>
    </row>
    <row r="66" spans="1:21" x14ac:dyDescent="0.25">
      <c r="A66">
        <v>7.5</v>
      </c>
      <c r="B66" t="s">
        <v>2</v>
      </c>
      <c r="C66">
        <v>3.16</v>
      </c>
      <c r="D66">
        <v>7.5</v>
      </c>
      <c r="E66" t="s">
        <v>2</v>
      </c>
      <c r="F66">
        <v>2.12</v>
      </c>
      <c r="G66">
        <v>7.5</v>
      </c>
      <c r="H66" t="s">
        <v>2</v>
      </c>
      <c r="I66">
        <v>1.3</v>
      </c>
      <c r="J66">
        <v>7.5</v>
      </c>
      <c r="K66" t="s">
        <v>2</v>
      </c>
      <c r="L66">
        <v>3.2</v>
      </c>
      <c r="M66">
        <v>7.5</v>
      </c>
      <c r="N66" t="s">
        <v>2</v>
      </c>
      <c r="O66">
        <v>0.36</v>
      </c>
      <c r="P66">
        <v>7.5</v>
      </c>
      <c r="Q66" t="s">
        <v>2</v>
      </c>
      <c r="R66">
        <v>0.41</v>
      </c>
      <c r="S66">
        <v>7.5</v>
      </c>
      <c r="T66" t="s">
        <v>2</v>
      </c>
      <c r="U66">
        <v>0.92</v>
      </c>
    </row>
    <row r="67" spans="1:21" x14ac:dyDescent="0.25">
      <c r="A67">
        <v>8</v>
      </c>
      <c r="B67" t="s">
        <v>2</v>
      </c>
      <c r="C67">
        <v>1.92</v>
      </c>
      <c r="D67">
        <v>8</v>
      </c>
      <c r="E67" t="s">
        <v>2</v>
      </c>
      <c r="F67">
        <v>2.0299999999999998</v>
      </c>
      <c r="G67">
        <v>8</v>
      </c>
      <c r="H67" t="s">
        <v>2</v>
      </c>
      <c r="I67">
        <v>3.13</v>
      </c>
      <c r="J67">
        <v>8</v>
      </c>
      <c r="K67" t="s">
        <v>2</v>
      </c>
      <c r="L67">
        <v>2.16</v>
      </c>
      <c r="M67">
        <v>8</v>
      </c>
      <c r="N67" t="s">
        <v>2</v>
      </c>
      <c r="O67">
        <v>0.22</v>
      </c>
      <c r="P67">
        <v>8</v>
      </c>
      <c r="Q67" t="s">
        <v>2</v>
      </c>
      <c r="R67">
        <v>0.56999999999999995</v>
      </c>
      <c r="S67">
        <v>8</v>
      </c>
      <c r="T67" t="s">
        <v>2</v>
      </c>
      <c r="U67">
        <v>1.24</v>
      </c>
    </row>
    <row r="68" spans="1:21" x14ac:dyDescent="0.25">
      <c r="A68">
        <v>8.5</v>
      </c>
      <c r="B68" t="s">
        <v>2</v>
      </c>
      <c r="C68">
        <v>2.0299999999999998</v>
      </c>
      <c r="D68">
        <v>8.5</v>
      </c>
      <c r="E68" t="s">
        <v>2</v>
      </c>
      <c r="F68">
        <v>1.68</v>
      </c>
      <c r="G68">
        <v>8.5</v>
      </c>
      <c r="H68" t="s">
        <v>2</v>
      </c>
      <c r="I68">
        <v>1.7</v>
      </c>
      <c r="J68">
        <v>8.5</v>
      </c>
      <c r="K68" t="s">
        <v>2</v>
      </c>
      <c r="L68">
        <v>0.56999999999999995</v>
      </c>
      <c r="M68">
        <v>8.5</v>
      </c>
      <c r="N68" t="s">
        <v>2</v>
      </c>
      <c r="O68">
        <v>0.38</v>
      </c>
      <c r="P68">
        <v>8.5</v>
      </c>
      <c r="Q68" t="s">
        <v>2</v>
      </c>
      <c r="R68">
        <v>0.32</v>
      </c>
      <c r="S68">
        <v>8.5</v>
      </c>
      <c r="T68" t="s">
        <v>2</v>
      </c>
      <c r="U68">
        <v>2.52</v>
      </c>
    </row>
    <row r="69" spans="1:21" x14ac:dyDescent="0.25">
      <c r="A69">
        <v>9</v>
      </c>
      <c r="B69" t="s">
        <v>2</v>
      </c>
      <c r="C69">
        <v>1.96</v>
      </c>
      <c r="D69">
        <v>9</v>
      </c>
      <c r="E69" t="s">
        <v>2</v>
      </c>
      <c r="F69">
        <v>1.45</v>
      </c>
      <c r="G69">
        <v>9</v>
      </c>
      <c r="H69" t="s">
        <v>2</v>
      </c>
      <c r="I69">
        <v>0.9</v>
      </c>
      <c r="J69">
        <v>9</v>
      </c>
      <c r="K69" t="s">
        <v>2</v>
      </c>
      <c r="L69">
        <v>0.87</v>
      </c>
      <c r="M69">
        <v>9</v>
      </c>
      <c r="N69" t="s">
        <v>2</v>
      </c>
      <c r="O69">
        <v>0.38</v>
      </c>
      <c r="P69">
        <v>9</v>
      </c>
      <c r="Q69" t="s">
        <v>2</v>
      </c>
      <c r="R69">
        <v>0.23</v>
      </c>
      <c r="S69">
        <v>9</v>
      </c>
      <c r="T69" t="s">
        <v>2</v>
      </c>
      <c r="U69">
        <v>1.1100000000000001</v>
      </c>
    </row>
    <row r="70" spans="1:21" x14ac:dyDescent="0.25">
      <c r="A70">
        <v>9.5</v>
      </c>
      <c r="B70" t="s">
        <v>2</v>
      </c>
      <c r="C70">
        <v>1.52</v>
      </c>
      <c r="D70">
        <v>9.5</v>
      </c>
      <c r="E70" t="s">
        <v>2</v>
      </c>
      <c r="F70">
        <v>2.17</v>
      </c>
      <c r="G70">
        <v>9.5</v>
      </c>
      <c r="H70" t="s">
        <v>2</v>
      </c>
      <c r="I70">
        <v>0.81</v>
      </c>
      <c r="J70">
        <v>9.5</v>
      </c>
      <c r="K70" t="s">
        <v>2</v>
      </c>
      <c r="L70">
        <v>0.62</v>
      </c>
      <c r="M70">
        <v>9.5</v>
      </c>
      <c r="N70" t="s">
        <v>2</v>
      </c>
      <c r="O70">
        <v>0.69</v>
      </c>
      <c r="P70">
        <v>9.5</v>
      </c>
      <c r="Q70" t="s">
        <v>2</v>
      </c>
      <c r="R70">
        <v>0.28000000000000003</v>
      </c>
      <c r="S70">
        <v>9.5</v>
      </c>
      <c r="T70" t="s">
        <v>2</v>
      </c>
      <c r="U70">
        <v>1.32</v>
      </c>
    </row>
    <row r="71" spans="1:21" x14ac:dyDescent="0.25">
      <c r="A71">
        <v>10</v>
      </c>
      <c r="B71" t="s">
        <v>2</v>
      </c>
      <c r="C71">
        <v>2.14</v>
      </c>
      <c r="D71">
        <v>10</v>
      </c>
      <c r="E71" t="s">
        <v>2</v>
      </c>
      <c r="F71">
        <v>1.82</v>
      </c>
      <c r="G71">
        <v>10</v>
      </c>
      <c r="H71" t="s">
        <v>2</v>
      </c>
      <c r="I71">
        <v>0.71</v>
      </c>
      <c r="J71">
        <v>10</v>
      </c>
      <c r="K71" t="s">
        <v>2</v>
      </c>
      <c r="L71">
        <v>0.38</v>
      </c>
      <c r="M71">
        <v>10</v>
      </c>
      <c r="N71" t="s">
        <v>2</v>
      </c>
      <c r="O71">
        <v>0.4</v>
      </c>
      <c r="P71">
        <v>10</v>
      </c>
      <c r="Q71" t="s">
        <v>2</v>
      </c>
      <c r="R71">
        <v>0.28999999999999998</v>
      </c>
      <c r="S71">
        <v>10</v>
      </c>
      <c r="T71" t="s">
        <v>2</v>
      </c>
      <c r="U71">
        <v>1.61</v>
      </c>
    </row>
    <row r="72" spans="1:21" x14ac:dyDescent="0.25">
      <c r="A72">
        <v>10.5</v>
      </c>
      <c r="B72" t="s">
        <v>2</v>
      </c>
      <c r="C72">
        <v>1.49</v>
      </c>
      <c r="D72">
        <v>10.5</v>
      </c>
      <c r="E72" t="s">
        <v>2</v>
      </c>
      <c r="F72">
        <v>1.79</v>
      </c>
      <c r="G72">
        <v>10.5</v>
      </c>
      <c r="H72" t="s">
        <v>2</v>
      </c>
      <c r="I72">
        <v>0.14000000000000001</v>
      </c>
      <c r="J72">
        <v>10.5</v>
      </c>
      <c r="K72" t="s">
        <v>2</v>
      </c>
      <c r="L72">
        <v>0.3</v>
      </c>
      <c r="M72">
        <v>10.5</v>
      </c>
      <c r="N72" t="s">
        <v>2</v>
      </c>
      <c r="O72">
        <v>0.33</v>
      </c>
      <c r="P72">
        <v>10.5</v>
      </c>
      <c r="Q72" t="s">
        <v>2</v>
      </c>
      <c r="R72">
        <v>0.34</v>
      </c>
      <c r="S72">
        <v>10.5</v>
      </c>
      <c r="T72" t="s">
        <v>2</v>
      </c>
      <c r="U72">
        <v>1.08</v>
      </c>
    </row>
    <row r="73" spans="1:21" x14ac:dyDescent="0.25">
      <c r="A73">
        <v>11</v>
      </c>
      <c r="B73" t="s">
        <v>2</v>
      </c>
      <c r="C73">
        <v>2.15</v>
      </c>
      <c r="D73">
        <v>11</v>
      </c>
      <c r="E73" t="s">
        <v>2</v>
      </c>
      <c r="F73">
        <v>2.4</v>
      </c>
      <c r="G73">
        <v>11</v>
      </c>
      <c r="H73" t="s">
        <v>2</v>
      </c>
      <c r="I73">
        <v>0.08</v>
      </c>
      <c r="J73">
        <v>11</v>
      </c>
      <c r="K73" t="s">
        <v>2</v>
      </c>
      <c r="L73">
        <v>0.39</v>
      </c>
      <c r="M73">
        <v>11</v>
      </c>
      <c r="N73" t="s">
        <v>2</v>
      </c>
      <c r="O73">
        <v>0.65</v>
      </c>
      <c r="P73">
        <v>11</v>
      </c>
      <c r="Q73" t="s">
        <v>2</v>
      </c>
      <c r="R73">
        <v>0.31</v>
      </c>
      <c r="S73">
        <v>11</v>
      </c>
      <c r="T73" t="s">
        <v>2</v>
      </c>
      <c r="U73">
        <v>0.87</v>
      </c>
    </row>
    <row r="74" spans="1:21" x14ac:dyDescent="0.25">
      <c r="A74">
        <v>11.5</v>
      </c>
      <c r="B74" t="s">
        <v>2</v>
      </c>
      <c r="C74">
        <v>2.19</v>
      </c>
      <c r="D74">
        <v>11.5</v>
      </c>
      <c r="E74" t="s">
        <v>2</v>
      </c>
      <c r="F74">
        <v>2.08</v>
      </c>
      <c r="G74">
        <v>11.5</v>
      </c>
      <c r="H74" t="s">
        <v>2</v>
      </c>
      <c r="I74">
        <v>0.16</v>
      </c>
      <c r="J74">
        <v>11.5</v>
      </c>
      <c r="K74" t="s">
        <v>2</v>
      </c>
      <c r="L74">
        <v>0.43</v>
      </c>
      <c r="M74">
        <v>11.5</v>
      </c>
      <c r="N74" t="s">
        <v>2</v>
      </c>
      <c r="O74">
        <v>0.79</v>
      </c>
      <c r="P74">
        <v>11.5</v>
      </c>
      <c r="Q74" t="s">
        <v>2</v>
      </c>
      <c r="R74">
        <v>0.31</v>
      </c>
      <c r="S74">
        <v>11.5</v>
      </c>
      <c r="T74" t="s">
        <v>2</v>
      </c>
      <c r="U74">
        <v>0.71</v>
      </c>
    </row>
    <row r="75" spans="1:21" x14ac:dyDescent="0.25">
      <c r="A75">
        <v>12</v>
      </c>
      <c r="B75" t="s">
        <v>2</v>
      </c>
      <c r="C75">
        <v>2.16</v>
      </c>
      <c r="D75">
        <v>12</v>
      </c>
      <c r="E75" t="s">
        <v>2</v>
      </c>
      <c r="F75">
        <v>1.48</v>
      </c>
      <c r="G75">
        <v>12</v>
      </c>
      <c r="H75" t="s">
        <v>2</v>
      </c>
      <c r="I75">
        <v>0.16</v>
      </c>
      <c r="J75">
        <v>12</v>
      </c>
      <c r="K75" t="s">
        <v>2</v>
      </c>
      <c r="L75">
        <v>0.44</v>
      </c>
      <c r="M75">
        <v>12</v>
      </c>
      <c r="N75" t="s">
        <v>2</v>
      </c>
      <c r="O75">
        <v>0.33</v>
      </c>
      <c r="P75">
        <v>12</v>
      </c>
      <c r="Q75" t="s">
        <v>2</v>
      </c>
      <c r="R75">
        <v>0.36</v>
      </c>
      <c r="S75">
        <v>12</v>
      </c>
      <c r="T75" t="s">
        <v>2</v>
      </c>
      <c r="U75">
        <v>1.48</v>
      </c>
    </row>
    <row r="76" spans="1:21" x14ac:dyDescent="0.25">
      <c r="A76">
        <v>12.5</v>
      </c>
      <c r="B76" t="s">
        <v>2</v>
      </c>
      <c r="C76">
        <v>1.8</v>
      </c>
      <c r="D76">
        <v>12.5</v>
      </c>
      <c r="E76" t="s">
        <v>2</v>
      </c>
      <c r="F76">
        <v>0.48</v>
      </c>
      <c r="G76">
        <v>12.5</v>
      </c>
      <c r="H76" t="s">
        <v>2</v>
      </c>
      <c r="I76">
        <v>0.28999999999999998</v>
      </c>
      <c r="J76">
        <v>12.5</v>
      </c>
      <c r="K76" t="s">
        <v>2</v>
      </c>
      <c r="L76">
        <v>0.43</v>
      </c>
      <c r="M76">
        <v>12.5</v>
      </c>
      <c r="N76" t="s">
        <v>2</v>
      </c>
      <c r="O76">
        <v>0.26</v>
      </c>
      <c r="P76">
        <v>12.5</v>
      </c>
      <c r="Q76" t="s">
        <v>2</v>
      </c>
      <c r="R76">
        <v>0.38</v>
      </c>
      <c r="S76">
        <v>12.5</v>
      </c>
      <c r="T76" t="s">
        <v>2</v>
      </c>
      <c r="U76">
        <v>3.14</v>
      </c>
    </row>
    <row r="77" spans="1:21" x14ac:dyDescent="0.25">
      <c r="A77">
        <v>13</v>
      </c>
      <c r="B77" t="s">
        <v>2</v>
      </c>
      <c r="C77">
        <v>2.14</v>
      </c>
      <c r="D77">
        <v>13</v>
      </c>
      <c r="E77" t="s">
        <v>2</v>
      </c>
      <c r="F77">
        <v>0.32</v>
      </c>
      <c r="G77">
        <v>13</v>
      </c>
      <c r="H77" t="s">
        <v>2</v>
      </c>
      <c r="I77">
        <v>0.28000000000000003</v>
      </c>
      <c r="J77">
        <v>13</v>
      </c>
      <c r="K77" t="s">
        <v>2</v>
      </c>
      <c r="L77">
        <v>0.34</v>
      </c>
      <c r="M77">
        <v>13</v>
      </c>
      <c r="N77" t="s">
        <v>2</v>
      </c>
      <c r="O77">
        <v>0.75</v>
      </c>
      <c r="P77">
        <v>13</v>
      </c>
      <c r="Q77" t="s">
        <v>2</v>
      </c>
      <c r="R77">
        <v>0.4</v>
      </c>
      <c r="S77">
        <v>13</v>
      </c>
      <c r="T77" t="s">
        <v>2</v>
      </c>
      <c r="U77">
        <v>1.7</v>
      </c>
    </row>
    <row r="78" spans="1:21" x14ac:dyDescent="0.25">
      <c r="A78">
        <v>13.5</v>
      </c>
      <c r="B78" t="s">
        <v>2</v>
      </c>
      <c r="C78">
        <v>1.63</v>
      </c>
      <c r="D78">
        <v>13.5</v>
      </c>
      <c r="E78" t="s">
        <v>2</v>
      </c>
      <c r="F78">
        <v>0.56999999999999995</v>
      </c>
      <c r="G78">
        <v>13.5</v>
      </c>
      <c r="H78" t="s">
        <v>2</v>
      </c>
      <c r="I78">
        <v>0.25</v>
      </c>
      <c r="J78">
        <v>13.5</v>
      </c>
      <c r="K78" t="s">
        <v>2</v>
      </c>
      <c r="L78">
        <v>0.3</v>
      </c>
      <c r="M78">
        <v>13.5</v>
      </c>
      <c r="N78" t="s">
        <v>2</v>
      </c>
      <c r="O78">
        <v>0.87</v>
      </c>
      <c r="P78">
        <v>13.5</v>
      </c>
      <c r="Q78" t="s">
        <v>2</v>
      </c>
      <c r="R78">
        <v>0.41</v>
      </c>
      <c r="S78">
        <v>13.5</v>
      </c>
      <c r="T78" t="s">
        <v>2</v>
      </c>
      <c r="U78">
        <v>0.75</v>
      </c>
    </row>
    <row r="79" spans="1:21" x14ac:dyDescent="0.25">
      <c r="A79">
        <v>14</v>
      </c>
      <c r="B79" t="s">
        <v>2</v>
      </c>
      <c r="C79">
        <v>2.06</v>
      </c>
      <c r="D79">
        <v>14</v>
      </c>
      <c r="E79" t="s">
        <v>2</v>
      </c>
      <c r="F79">
        <v>0.3</v>
      </c>
      <c r="G79">
        <v>14</v>
      </c>
      <c r="H79" t="s">
        <v>2</v>
      </c>
      <c r="I79">
        <v>0.28000000000000003</v>
      </c>
      <c r="J79">
        <v>14</v>
      </c>
      <c r="K79" t="s">
        <v>2</v>
      </c>
      <c r="L79">
        <v>0.36</v>
      </c>
      <c r="M79">
        <v>14</v>
      </c>
      <c r="N79" t="s">
        <v>2</v>
      </c>
      <c r="O79">
        <v>0.42</v>
      </c>
      <c r="P79">
        <v>14</v>
      </c>
      <c r="Q79" t="s">
        <v>2</v>
      </c>
      <c r="R79">
        <v>0.45</v>
      </c>
      <c r="S79">
        <v>14</v>
      </c>
      <c r="T79" t="s">
        <v>2</v>
      </c>
      <c r="U79">
        <v>2.1800000000000002</v>
      </c>
    </row>
    <row r="80" spans="1:21" x14ac:dyDescent="0.25">
      <c r="A80">
        <v>14.5</v>
      </c>
      <c r="B80" t="s">
        <v>2</v>
      </c>
      <c r="C80">
        <v>2.27</v>
      </c>
      <c r="D80">
        <v>14.5</v>
      </c>
      <c r="E80" t="s">
        <v>2</v>
      </c>
      <c r="F80">
        <v>0.35</v>
      </c>
      <c r="G80">
        <v>14.5</v>
      </c>
      <c r="H80" t="s">
        <v>2</v>
      </c>
      <c r="I80">
        <v>0.19</v>
      </c>
      <c r="J80">
        <v>14.5</v>
      </c>
      <c r="K80" t="s">
        <v>2</v>
      </c>
      <c r="L80">
        <v>0.75</v>
      </c>
      <c r="M80">
        <v>14.5</v>
      </c>
      <c r="N80" t="s">
        <v>2</v>
      </c>
      <c r="O80">
        <v>0.8</v>
      </c>
      <c r="P80">
        <v>14.5</v>
      </c>
      <c r="Q80" t="s">
        <v>2</v>
      </c>
      <c r="R80">
        <v>0.3</v>
      </c>
      <c r="S80">
        <v>14.5</v>
      </c>
      <c r="T80" t="s">
        <v>2</v>
      </c>
      <c r="U80">
        <v>0.72</v>
      </c>
    </row>
    <row r="81" spans="1:21" x14ac:dyDescent="0.25">
      <c r="A81">
        <v>15</v>
      </c>
      <c r="B81" t="s">
        <v>2</v>
      </c>
      <c r="C81">
        <v>2.2599999999999998</v>
      </c>
      <c r="D81">
        <v>15</v>
      </c>
      <c r="E81" t="s">
        <v>2</v>
      </c>
      <c r="F81">
        <v>0.98</v>
      </c>
      <c r="G81">
        <v>15</v>
      </c>
      <c r="H81" t="s">
        <v>2</v>
      </c>
      <c r="I81">
        <v>0.15</v>
      </c>
      <c r="J81">
        <v>15</v>
      </c>
      <c r="K81" t="s">
        <v>2</v>
      </c>
      <c r="L81">
        <v>0.35</v>
      </c>
      <c r="M81">
        <v>15</v>
      </c>
      <c r="N81" t="s">
        <v>2</v>
      </c>
      <c r="O81">
        <v>0.41</v>
      </c>
      <c r="P81">
        <v>15</v>
      </c>
      <c r="Q81" t="s">
        <v>2</v>
      </c>
      <c r="R81">
        <v>0.34</v>
      </c>
      <c r="S81">
        <v>15</v>
      </c>
      <c r="T81" t="s">
        <v>2</v>
      </c>
      <c r="U81">
        <v>1.41</v>
      </c>
    </row>
    <row r="82" spans="1:21" x14ac:dyDescent="0.25">
      <c r="A82">
        <v>15.5</v>
      </c>
      <c r="B82" t="s">
        <v>2</v>
      </c>
      <c r="C82">
        <v>3.14</v>
      </c>
      <c r="D82">
        <v>15.5</v>
      </c>
      <c r="E82" t="s">
        <v>2</v>
      </c>
      <c r="F82">
        <v>0.65</v>
      </c>
      <c r="G82">
        <v>15.5</v>
      </c>
      <c r="H82" t="s">
        <v>2</v>
      </c>
      <c r="I82">
        <v>0.18</v>
      </c>
      <c r="J82">
        <v>15.5</v>
      </c>
      <c r="K82" t="s">
        <v>2</v>
      </c>
      <c r="L82">
        <v>0.35</v>
      </c>
      <c r="M82">
        <v>15.5</v>
      </c>
      <c r="N82" t="s">
        <v>2</v>
      </c>
      <c r="O82">
        <v>0.3</v>
      </c>
      <c r="P82">
        <v>15.5</v>
      </c>
      <c r="Q82" t="s">
        <v>2</v>
      </c>
      <c r="R82">
        <v>0.42</v>
      </c>
      <c r="S82">
        <v>15.5</v>
      </c>
      <c r="T82" t="s">
        <v>2</v>
      </c>
      <c r="U82">
        <v>1.54</v>
      </c>
    </row>
    <row r="83" spans="1:21" x14ac:dyDescent="0.25">
      <c r="A83">
        <v>16</v>
      </c>
      <c r="B83" t="s">
        <v>2</v>
      </c>
      <c r="C83">
        <v>1.94</v>
      </c>
      <c r="D83">
        <v>16</v>
      </c>
      <c r="E83" t="s">
        <v>2</v>
      </c>
      <c r="F83">
        <v>0.27</v>
      </c>
      <c r="G83">
        <v>16</v>
      </c>
      <c r="H83" t="s">
        <v>2</v>
      </c>
      <c r="I83">
        <v>0.34</v>
      </c>
      <c r="J83">
        <v>16</v>
      </c>
      <c r="K83" t="s">
        <v>2</v>
      </c>
      <c r="L83">
        <v>0.75</v>
      </c>
      <c r="M83">
        <v>16</v>
      </c>
      <c r="N83" t="s">
        <v>2</v>
      </c>
      <c r="O83">
        <v>0.4</v>
      </c>
      <c r="P83">
        <v>16</v>
      </c>
      <c r="Q83" t="s">
        <v>2</v>
      </c>
      <c r="R83">
        <v>0.48</v>
      </c>
      <c r="S83">
        <v>16</v>
      </c>
      <c r="T83" t="s">
        <v>2</v>
      </c>
      <c r="U83">
        <v>0.75</v>
      </c>
    </row>
    <row r="84" spans="1:21" x14ac:dyDescent="0.25">
      <c r="A84">
        <v>16.5</v>
      </c>
      <c r="B84" t="s">
        <v>2</v>
      </c>
      <c r="C84">
        <v>2.3199999999999998</v>
      </c>
      <c r="D84">
        <v>16.5</v>
      </c>
      <c r="E84" t="s">
        <v>2</v>
      </c>
      <c r="F84">
        <v>0.21</v>
      </c>
      <c r="G84">
        <v>16.5</v>
      </c>
      <c r="H84" t="s">
        <v>2</v>
      </c>
      <c r="I84">
        <v>0.17</v>
      </c>
      <c r="J84">
        <v>16.5</v>
      </c>
      <c r="K84" t="s">
        <v>2</v>
      </c>
      <c r="L84">
        <v>0.35</v>
      </c>
      <c r="M84">
        <v>16.5</v>
      </c>
      <c r="N84" t="s">
        <v>2</v>
      </c>
      <c r="O84">
        <v>0.46</v>
      </c>
      <c r="P84">
        <v>16.5</v>
      </c>
      <c r="Q84" t="s">
        <v>2</v>
      </c>
      <c r="R84">
        <v>0.38</v>
      </c>
      <c r="S84">
        <v>16.5</v>
      </c>
      <c r="T84" t="s">
        <v>2</v>
      </c>
      <c r="U84">
        <v>1.43</v>
      </c>
    </row>
    <row r="85" spans="1:21" x14ac:dyDescent="0.25">
      <c r="A85">
        <v>17</v>
      </c>
      <c r="B85" t="s">
        <v>2</v>
      </c>
      <c r="C85">
        <v>1.69</v>
      </c>
      <c r="D85">
        <v>17</v>
      </c>
      <c r="E85" t="s">
        <v>2</v>
      </c>
      <c r="F85">
        <v>0.53</v>
      </c>
      <c r="G85">
        <v>17</v>
      </c>
      <c r="H85" t="s">
        <v>2</v>
      </c>
      <c r="I85">
        <v>0.45</v>
      </c>
      <c r="J85">
        <v>17</v>
      </c>
      <c r="K85" t="s">
        <v>2</v>
      </c>
      <c r="L85">
        <v>0.75</v>
      </c>
      <c r="M85">
        <v>17</v>
      </c>
      <c r="N85" t="s">
        <v>2</v>
      </c>
      <c r="O85">
        <v>0.46</v>
      </c>
      <c r="P85">
        <v>17</v>
      </c>
      <c r="Q85" t="s">
        <v>2</v>
      </c>
      <c r="R85">
        <v>0.43</v>
      </c>
      <c r="S85">
        <v>17</v>
      </c>
      <c r="T85" t="s">
        <v>2</v>
      </c>
      <c r="U85">
        <v>1.1200000000000001</v>
      </c>
    </row>
    <row r="86" spans="1:21" x14ac:dyDescent="0.25">
      <c r="A86">
        <v>17.5</v>
      </c>
      <c r="B86" t="s">
        <v>2</v>
      </c>
      <c r="C86">
        <v>2.69</v>
      </c>
      <c r="D86">
        <v>17.5</v>
      </c>
      <c r="E86" t="s">
        <v>2</v>
      </c>
      <c r="F86">
        <v>0.24</v>
      </c>
      <c r="G86">
        <v>17.5</v>
      </c>
      <c r="H86" t="s">
        <v>2</v>
      </c>
      <c r="I86">
        <v>0.27</v>
      </c>
      <c r="J86">
        <v>17.5</v>
      </c>
      <c r="K86" t="s">
        <v>2</v>
      </c>
      <c r="L86">
        <v>0.61</v>
      </c>
      <c r="M86">
        <v>17.5</v>
      </c>
      <c r="N86" t="s">
        <v>2</v>
      </c>
      <c r="O86">
        <v>0.53</v>
      </c>
      <c r="P86">
        <v>17.5</v>
      </c>
      <c r="Q86" t="s">
        <v>2</v>
      </c>
      <c r="R86">
        <v>0.4</v>
      </c>
      <c r="S86">
        <v>17.5</v>
      </c>
      <c r="T86" t="s">
        <v>2</v>
      </c>
      <c r="U86">
        <v>0.59</v>
      </c>
    </row>
    <row r="87" spans="1:21" x14ac:dyDescent="0.25">
      <c r="A87">
        <v>18</v>
      </c>
      <c r="B87" t="s">
        <v>2</v>
      </c>
      <c r="C87">
        <v>2.2799999999999998</v>
      </c>
      <c r="D87">
        <v>18</v>
      </c>
      <c r="E87" t="s">
        <v>2</v>
      </c>
      <c r="F87">
        <v>0.22</v>
      </c>
      <c r="G87">
        <v>18</v>
      </c>
      <c r="H87" t="s">
        <v>2</v>
      </c>
      <c r="I87">
        <v>0.21</v>
      </c>
      <c r="J87">
        <v>18</v>
      </c>
      <c r="K87" t="s">
        <v>2</v>
      </c>
      <c r="L87">
        <v>0.68</v>
      </c>
      <c r="M87">
        <v>18</v>
      </c>
      <c r="N87" t="s">
        <v>2</v>
      </c>
      <c r="O87">
        <v>0.37</v>
      </c>
      <c r="P87">
        <v>18</v>
      </c>
      <c r="Q87" t="s">
        <v>2</v>
      </c>
      <c r="R87">
        <v>0.44</v>
      </c>
      <c r="S87">
        <v>18</v>
      </c>
      <c r="T87" t="s">
        <v>2</v>
      </c>
      <c r="U87">
        <v>0.46</v>
      </c>
    </row>
    <row r="88" spans="1:21" x14ac:dyDescent="0.25">
      <c r="A88">
        <v>18.5</v>
      </c>
      <c r="B88" t="s">
        <v>2</v>
      </c>
      <c r="C88">
        <v>2.76</v>
      </c>
      <c r="D88">
        <v>18.5</v>
      </c>
      <c r="E88" t="s">
        <v>2</v>
      </c>
      <c r="F88">
        <v>0.47</v>
      </c>
      <c r="G88">
        <v>18.5</v>
      </c>
      <c r="H88" t="s">
        <v>2</v>
      </c>
      <c r="I88">
        <v>0.35</v>
      </c>
      <c r="J88">
        <v>18.5</v>
      </c>
      <c r="K88" t="s">
        <v>2</v>
      </c>
      <c r="L88">
        <v>0.35</v>
      </c>
      <c r="M88">
        <v>18.5</v>
      </c>
      <c r="N88" t="s">
        <v>2</v>
      </c>
      <c r="O88">
        <v>0.42</v>
      </c>
      <c r="P88">
        <v>18.5</v>
      </c>
      <c r="Q88" t="s">
        <v>2</v>
      </c>
      <c r="R88">
        <v>0.33</v>
      </c>
      <c r="S88">
        <v>18.5</v>
      </c>
      <c r="T88" t="s">
        <v>2</v>
      </c>
      <c r="U88">
        <v>2.4700000000000002</v>
      </c>
    </row>
    <row r="89" spans="1:21" x14ac:dyDescent="0.25">
      <c r="A89">
        <v>19</v>
      </c>
      <c r="B89" t="s">
        <v>2</v>
      </c>
      <c r="C89">
        <v>1.93</v>
      </c>
      <c r="D89">
        <v>19</v>
      </c>
      <c r="E89" t="s">
        <v>2</v>
      </c>
      <c r="F89">
        <v>0.74</v>
      </c>
      <c r="G89">
        <v>19</v>
      </c>
      <c r="H89" t="s">
        <v>2</v>
      </c>
      <c r="I89">
        <v>0.25</v>
      </c>
      <c r="J89">
        <v>19</v>
      </c>
      <c r="K89" t="s">
        <v>2</v>
      </c>
      <c r="L89">
        <v>0.39</v>
      </c>
      <c r="M89">
        <v>19</v>
      </c>
      <c r="N89" t="s">
        <v>2</v>
      </c>
      <c r="O89">
        <v>0.68</v>
      </c>
      <c r="P89">
        <v>19</v>
      </c>
      <c r="Q89" t="s">
        <v>2</v>
      </c>
      <c r="R89">
        <v>0.45</v>
      </c>
      <c r="S89">
        <v>19</v>
      </c>
      <c r="T89" t="s">
        <v>2</v>
      </c>
      <c r="U89">
        <v>1.47</v>
      </c>
    </row>
    <row r="90" spans="1:21" x14ac:dyDescent="0.25">
      <c r="A90">
        <v>19.5</v>
      </c>
      <c r="B90" t="s">
        <v>2</v>
      </c>
      <c r="C90">
        <v>1.44</v>
      </c>
      <c r="D90">
        <v>19.5</v>
      </c>
      <c r="E90" t="s">
        <v>2</v>
      </c>
      <c r="F90">
        <v>0.42</v>
      </c>
      <c r="G90">
        <v>19.5</v>
      </c>
      <c r="H90" t="s">
        <v>2</v>
      </c>
      <c r="I90">
        <v>0.17</v>
      </c>
      <c r="J90">
        <v>19.5</v>
      </c>
      <c r="K90" t="s">
        <v>2</v>
      </c>
      <c r="L90">
        <v>0.8</v>
      </c>
      <c r="M90">
        <v>19.5</v>
      </c>
      <c r="N90" t="s">
        <v>2</v>
      </c>
      <c r="O90">
        <v>0.7</v>
      </c>
      <c r="P90">
        <v>19.5</v>
      </c>
      <c r="Q90" t="s">
        <v>2</v>
      </c>
      <c r="R90">
        <v>0.37</v>
      </c>
      <c r="S90">
        <v>19.5</v>
      </c>
      <c r="T90" t="s">
        <v>2</v>
      </c>
      <c r="U90">
        <v>0.94</v>
      </c>
    </row>
    <row r="91" spans="1:21" x14ac:dyDescent="0.25">
      <c r="A91">
        <v>20</v>
      </c>
      <c r="B91" t="s">
        <v>2</v>
      </c>
      <c r="C91">
        <v>1.64</v>
      </c>
      <c r="D91">
        <v>20</v>
      </c>
      <c r="E91" t="s">
        <v>2</v>
      </c>
      <c r="F91">
        <v>0.37</v>
      </c>
      <c r="G91">
        <v>20</v>
      </c>
      <c r="H91" t="s">
        <v>2</v>
      </c>
      <c r="I91">
        <v>0.3</v>
      </c>
      <c r="J91">
        <v>20</v>
      </c>
      <c r="K91" t="s">
        <v>2</v>
      </c>
      <c r="L91">
        <v>1.26</v>
      </c>
      <c r="M91">
        <v>20</v>
      </c>
      <c r="N91" t="s">
        <v>2</v>
      </c>
      <c r="O91">
        <v>0.79</v>
      </c>
      <c r="P91">
        <v>20</v>
      </c>
      <c r="Q91" t="s">
        <v>2</v>
      </c>
      <c r="R91">
        <v>0.44</v>
      </c>
      <c r="S91">
        <v>20</v>
      </c>
      <c r="T91" t="s">
        <v>2</v>
      </c>
      <c r="U91">
        <v>1.49</v>
      </c>
    </row>
    <row r="92" spans="1:21" x14ac:dyDescent="0.25">
      <c r="A92">
        <v>20.5</v>
      </c>
      <c r="B92" t="s">
        <v>2</v>
      </c>
      <c r="C92">
        <v>1.92</v>
      </c>
      <c r="D92">
        <v>20.5</v>
      </c>
      <c r="E92" t="s">
        <v>2</v>
      </c>
      <c r="F92">
        <v>0.25</v>
      </c>
      <c r="G92">
        <v>20.5</v>
      </c>
      <c r="H92" t="s">
        <v>2</v>
      </c>
      <c r="I92">
        <v>0.27</v>
      </c>
      <c r="J92">
        <v>20.5</v>
      </c>
      <c r="K92" t="s">
        <v>2</v>
      </c>
      <c r="L92">
        <v>0.72</v>
      </c>
      <c r="M92">
        <v>20.5</v>
      </c>
      <c r="N92" t="s">
        <v>2</v>
      </c>
      <c r="O92">
        <v>0.65</v>
      </c>
      <c r="P92">
        <v>20.5</v>
      </c>
      <c r="Q92" t="s">
        <v>2</v>
      </c>
      <c r="R92">
        <v>0.3</v>
      </c>
      <c r="S92">
        <v>20.5</v>
      </c>
      <c r="T92" t="s">
        <v>2</v>
      </c>
      <c r="U92">
        <v>1.32</v>
      </c>
    </row>
    <row r="93" spans="1:21" x14ac:dyDescent="0.25">
      <c r="A93">
        <v>21</v>
      </c>
      <c r="B93" t="s">
        <v>2</v>
      </c>
      <c r="C93">
        <v>1.85</v>
      </c>
      <c r="D93">
        <v>21</v>
      </c>
      <c r="E93" t="s">
        <v>2</v>
      </c>
      <c r="F93">
        <v>0.44</v>
      </c>
      <c r="G93">
        <v>21</v>
      </c>
      <c r="H93" t="s">
        <v>2</v>
      </c>
      <c r="I93">
        <v>0.13</v>
      </c>
      <c r="J93">
        <v>21</v>
      </c>
      <c r="K93" t="s">
        <v>2</v>
      </c>
      <c r="L93">
        <v>1.24</v>
      </c>
      <c r="M93">
        <v>21</v>
      </c>
      <c r="N93" t="s">
        <v>2</v>
      </c>
      <c r="O93">
        <v>0.47</v>
      </c>
      <c r="P93">
        <v>21</v>
      </c>
      <c r="Q93" t="s">
        <v>2</v>
      </c>
      <c r="R93">
        <v>0.51</v>
      </c>
      <c r="S93">
        <v>21</v>
      </c>
      <c r="T93" t="s">
        <v>2</v>
      </c>
      <c r="U93">
        <v>0.88</v>
      </c>
    </row>
    <row r="94" spans="1:21" x14ac:dyDescent="0.25">
      <c r="A94">
        <v>21.5</v>
      </c>
      <c r="B94" t="s">
        <v>2</v>
      </c>
      <c r="C94">
        <v>1.67</v>
      </c>
      <c r="D94">
        <v>21.5</v>
      </c>
      <c r="E94" t="s">
        <v>2</v>
      </c>
      <c r="F94">
        <v>0.24</v>
      </c>
      <c r="G94">
        <v>21.5</v>
      </c>
      <c r="H94" t="s">
        <v>2</v>
      </c>
      <c r="I94">
        <v>0.15</v>
      </c>
      <c r="J94">
        <v>21.5</v>
      </c>
      <c r="K94" t="s">
        <v>2</v>
      </c>
      <c r="L94">
        <v>1.1100000000000001</v>
      </c>
      <c r="M94">
        <v>21.5</v>
      </c>
      <c r="N94" t="s">
        <v>2</v>
      </c>
      <c r="O94">
        <v>0.68</v>
      </c>
      <c r="P94">
        <v>21.5</v>
      </c>
      <c r="Q94" t="s">
        <v>2</v>
      </c>
      <c r="R94">
        <v>0.38</v>
      </c>
      <c r="S94">
        <v>21.5</v>
      </c>
      <c r="T94" t="s">
        <v>2</v>
      </c>
      <c r="U94">
        <v>1.26</v>
      </c>
    </row>
    <row r="95" spans="1:21" x14ac:dyDescent="0.25">
      <c r="A95">
        <v>22</v>
      </c>
      <c r="B95" t="s">
        <v>2</v>
      </c>
      <c r="C95">
        <v>1.85</v>
      </c>
      <c r="D95">
        <v>22</v>
      </c>
      <c r="E95" t="s">
        <v>2</v>
      </c>
      <c r="F95">
        <v>0.39</v>
      </c>
      <c r="G95">
        <v>22</v>
      </c>
      <c r="H95" t="s">
        <v>2</v>
      </c>
      <c r="I95">
        <v>0.3</v>
      </c>
      <c r="J95">
        <v>22</v>
      </c>
      <c r="K95" t="s">
        <v>2</v>
      </c>
      <c r="L95">
        <v>0.64</v>
      </c>
      <c r="M95">
        <v>22</v>
      </c>
      <c r="N95" t="s">
        <v>2</v>
      </c>
      <c r="O95">
        <v>0.79</v>
      </c>
      <c r="P95">
        <v>22</v>
      </c>
      <c r="Q95" t="s">
        <v>2</v>
      </c>
      <c r="R95">
        <v>0.52</v>
      </c>
      <c r="S95">
        <v>22</v>
      </c>
      <c r="T95" t="s">
        <v>2</v>
      </c>
      <c r="U95">
        <v>0.67</v>
      </c>
    </row>
    <row r="96" spans="1:21" x14ac:dyDescent="0.25">
      <c r="A96">
        <v>22.5</v>
      </c>
      <c r="B96" t="s">
        <v>2</v>
      </c>
      <c r="C96">
        <v>1.67</v>
      </c>
      <c r="D96">
        <v>22.5</v>
      </c>
      <c r="E96" t="s">
        <v>2</v>
      </c>
      <c r="F96">
        <v>0.37</v>
      </c>
      <c r="G96">
        <v>22.5</v>
      </c>
      <c r="H96" t="s">
        <v>2</v>
      </c>
      <c r="I96">
        <v>0.31</v>
      </c>
      <c r="J96">
        <v>22.5</v>
      </c>
      <c r="K96" t="s">
        <v>2</v>
      </c>
      <c r="L96">
        <v>0.51</v>
      </c>
      <c r="M96">
        <v>22.5</v>
      </c>
      <c r="N96" t="s">
        <v>2</v>
      </c>
      <c r="O96">
        <v>0.59</v>
      </c>
      <c r="P96">
        <v>22.5</v>
      </c>
      <c r="Q96" t="s">
        <v>2</v>
      </c>
      <c r="R96">
        <v>0.42</v>
      </c>
      <c r="S96">
        <v>22.5</v>
      </c>
      <c r="T96" t="s">
        <v>2</v>
      </c>
      <c r="U96">
        <v>1.45</v>
      </c>
    </row>
    <row r="97" spans="1:21" x14ac:dyDescent="0.25">
      <c r="A97">
        <v>23</v>
      </c>
      <c r="B97" t="s">
        <v>2</v>
      </c>
      <c r="C97">
        <v>1.88</v>
      </c>
      <c r="D97">
        <v>23</v>
      </c>
      <c r="E97" t="s">
        <v>2</v>
      </c>
      <c r="F97">
        <v>0.36</v>
      </c>
      <c r="G97">
        <v>23</v>
      </c>
      <c r="H97" t="s">
        <v>2</v>
      </c>
      <c r="I97">
        <v>0.21</v>
      </c>
      <c r="J97">
        <v>23</v>
      </c>
      <c r="K97" t="s">
        <v>2</v>
      </c>
      <c r="L97">
        <v>0.61</v>
      </c>
      <c r="M97">
        <v>23</v>
      </c>
      <c r="N97" t="s">
        <v>2</v>
      </c>
      <c r="O97">
        <v>0.47</v>
      </c>
      <c r="P97">
        <v>23</v>
      </c>
      <c r="Q97" t="s">
        <v>2</v>
      </c>
      <c r="R97">
        <v>0.44</v>
      </c>
      <c r="S97">
        <v>23</v>
      </c>
      <c r="T97" t="s">
        <v>2</v>
      </c>
      <c r="U97">
        <v>2.59</v>
      </c>
    </row>
    <row r="98" spans="1:21" x14ac:dyDescent="0.25">
      <c r="A98">
        <v>23.5</v>
      </c>
      <c r="B98" t="s">
        <v>2</v>
      </c>
      <c r="C98">
        <v>1.59</v>
      </c>
      <c r="D98">
        <v>23.5</v>
      </c>
      <c r="E98" t="s">
        <v>2</v>
      </c>
      <c r="F98">
        <v>0.35</v>
      </c>
      <c r="G98">
        <v>23.5</v>
      </c>
      <c r="H98" t="s">
        <v>2</v>
      </c>
      <c r="I98">
        <v>0.26</v>
      </c>
      <c r="J98">
        <v>23.5</v>
      </c>
      <c r="K98" t="s">
        <v>2</v>
      </c>
      <c r="L98">
        <v>0.63</v>
      </c>
      <c r="M98">
        <v>23.5</v>
      </c>
      <c r="N98" t="s">
        <v>2</v>
      </c>
      <c r="O98">
        <v>0.5</v>
      </c>
      <c r="P98">
        <v>23.5</v>
      </c>
      <c r="Q98" t="s">
        <v>2</v>
      </c>
      <c r="R98">
        <v>0.52</v>
      </c>
      <c r="S98">
        <v>23.5</v>
      </c>
      <c r="T98" t="s">
        <v>2</v>
      </c>
      <c r="U98">
        <v>1.53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workbookViewId="0">
      <selection activeCell="N50" sqref="N50"/>
    </sheetView>
  </sheetViews>
  <sheetFormatPr defaultRowHeight="15" x14ac:dyDescent="0.25"/>
  <sheetData>
    <row r="1" spans="1:27" x14ac:dyDescent="0.25">
      <c r="Y1" t="s">
        <v>48</v>
      </c>
      <c r="Z1" t="s">
        <v>56</v>
      </c>
      <c r="AA1" t="s">
        <v>50</v>
      </c>
    </row>
    <row r="2" spans="1:27" x14ac:dyDescent="0.25">
      <c r="A2" s="1" t="s">
        <v>52</v>
      </c>
      <c r="M2" t="s">
        <v>53</v>
      </c>
      <c r="Y2">
        <v>0</v>
      </c>
      <c r="Z2" t="s">
        <v>52</v>
      </c>
      <c r="AA2">
        <v>0</v>
      </c>
    </row>
    <row r="3" spans="1:27" x14ac:dyDescent="0.25">
      <c r="A3" t="s">
        <v>1</v>
      </c>
      <c r="B3" t="s">
        <v>31</v>
      </c>
      <c r="C3" t="s">
        <v>32</v>
      </c>
      <c r="D3" t="s">
        <v>22</v>
      </c>
      <c r="E3" t="s">
        <v>23</v>
      </c>
      <c r="F3" t="s">
        <v>24</v>
      </c>
      <c r="G3" t="s">
        <v>25</v>
      </c>
      <c r="H3" t="s">
        <v>26</v>
      </c>
      <c r="I3" t="s">
        <v>27</v>
      </c>
      <c r="J3" t="s">
        <v>28</v>
      </c>
      <c r="K3" t="s">
        <v>34</v>
      </c>
      <c r="M3" t="s">
        <v>1</v>
      </c>
      <c r="N3" t="s">
        <v>31</v>
      </c>
      <c r="O3" t="s">
        <v>32</v>
      </c>
      <c r="P3" t="s">
        <v>22</v>
      </c>
      <c r="Q3" t="s">
        <v>23</v>
      </c>
      <c r="R3" t="s">
        <v>24</v>
      </c>
      <c r="S3" t="s">
        <v>25</v>
      </c>
      <c r="T3" t="s">
        <v>26</v>
      </c>
      <c r="U3" t="s">
        <v>27</v>
      </c>
      <c r="V3" t="s">
        <v>28</v>
      </c>
      <c r="W3" t="s">
        <v>34</v>
      </c>
      <c r="Y3">
        <v>0.5</v>
      </c>
      <c r="Z3" t="s">
        <v>52</v>
      </c>
      <c r="AA3">
        <v>2.66</v>
      </c>
    </row>
    <row r="4" spans="1:27" x14ac:dyDescent="0.25">
      <c r="A4">
        <v>1</v>
      </c>
      <c r="B4">
        <v>186.03299999999999</v>
      </c>
      <c r="C4">
        <v>207.15100000000001</v>
      </c>
      <c r="D4">
        <f>SUM(B4:C4)</f>
        <v>393.18399999999997</v>
      </c>
      <c r="E4">
        <f>(B4/D4)*100</f>
        <v>47.31448889069749</v>
      </c>
      <c r="F4">
        <v>90.453000000000003</v>
      </c>
      <c r="G4">
        <f>(F4/D4)*100</f>
        <v>23.005259623992842</v>
      </c>
      <c r="H4">
        <v>24</v>
      </c>
      <c r="I4">
        <v>120.5</v>
      </c>
      <c r="J4">
        <v>73.7</v>
      </c>
      <c r="K4">
        <f>I4/J4</f>
        <v>1.6350067842605156</v>
      </c>
      <c r="M4">
        <v>1</v>
      </c>
      <c r="N4">
        <v>39.732999999999997</v>
      </c>
      <c r="O4">
        <v>54.896999999999998</v>
      </c>
      <c r="P4">
        <f>SUM(N4:O4)</f>
        <v>94.63</v>
      </c>
      <c r="Q4">
        <f>N4/P4*100</f>
        <v>41.987741730952131</v>
      </c>
      <c r="R4">
        <v>12.327</v>
      </c>
      <c r="S4">
        <f>R4/P4*100</f>
        <v>13.026524358025995</v>
      </c>
      <c r="T4">
        <v>24</v>
      </c>
      <c r="U4">
        <v>74.97</v>
      </c>
      <c r="V4">
        <v>73.3</v>
      </c>
      <c r="W4">
        <f>U4/V4</f>
        <v>1.0227830832196454</v>
      </c>
      <c r="Y4">
        <v>1</v>
      </c>
      <c r="Z4" t="s">
        <v>52</v>
      </c>
      <c r="AA4">
        <v>6.48</v>
      </c>
    </row>
    <row r="5" spans="1:27" x14ac:dyDescent="0.25">
      <c r="A5">
        <v>5</v>
      </c>
      <c r="B5">
        <v>922.74</v>
      </c>
      <c r="C5">
        <v>261.02800000000002</v>
      </c>
      <c r="D5">
        <f t="shared" ref="D5:D18" si="0">SUM(B5:C5)</f>
        <v>1183.768</v>
      </c>
      <c r="E5">
        <f t="shared" ref="E5:E18" si="1">(B5/D5)*100</f>
        <v>77.949395489656752</v>
      </c>
      <c r="F5">
        <v>248.31299999999999</v>
      </c>
      <c r="G5">
        <f t="shared" ref="G5:G18" si="2">(F5/D5)*100</f>
        <v>20.976492015327324</v>
      </c>
      <c r="H5">
        <v>24</v>
      </c>
      <c r="I5">
        <v>104.03</v>
      </c>
      <c r="J5">
        <v>73.7</v>
      </c>
      <c r="K5">
        <f t="shared" ref="K5:K23" si="3">I5/J5</f>
        <v>1.4115332428765264</v>
      </c>
      <c r="M5">
        <v>3</v>
      </c>
      <c r="N5">
        <v>758.82</v>
      </c>
      <c r="O5">
        <v>187.79300000000001</v>
      </c>
      <c r="P5">
        <f t="shared" ref="P5:P11" si="4">SUM(N5:O5)</f>
        <v>946.61300000000006</v>
      </c>
      <c r="Q5">
        <f t="shared" ref="Q5:Q15" si="5">N5/P5*100</f>
        <v>80.161586625157284</v>
      </c>
      <c r="R5">
        <v>328.45299999999997</v>
      </c>
      <c r="S5">
        <f t="shared" ref="S5:S15" si="6">R5/P5*100</f>
        <v>34.697706454485619</v>
      </c>
      <c r="T5">
        <v>24</v>
      </c>
      <c r="U5">
        <v>185.53</v>
      </c>
      <c r="V5">
        <v>73.3</v>
      </c>
      <c r="W5">
        <f t="shared" ref="W5:W23" si="7">U5/V5</f>
        <v>2.5311050477489769</v>
      </c>
      <c r="Y5">
        <v>1.5</v>
      </c>
      <c r="Z5" t="s">
        <v>52</v>
      </c>
      <c r="AA5">
        <v>4.87</v>
      </c>
    </row>
    <row r="6" spans="1:27" x14ac:dyDescent="0.25">
      <c r="A6">
        <v>7</v>
      </c>
      <c r="B6">
        <v>778.96</v>
      </c>
      <c r="C6">
        <v>241.44</v>
      </c>
      <c r="D6">
        <f t="shared" si="0"/>
        <v>1020.4000000000001</v>
      </c>
      <c r="E6">
        <f t="shared" si="1"/>
        <v>76.338690709525665</v>
      </c>
      <c r="F6">
        <v>267.58</v>
      </c>
      <c r="G6">
        <f t="shared" si="2"/>
        <v>26.223049784398274</v>
      </c>
      <c r="H6">
        <v>24</v>
      </c>
      <c r="I6">
        <v>124.39</v>
      </c>
      <c r="J6">
        <v>73.7</v>
      </c>
      <c r="K6">
        <f t="shared" si="3"/>
        <v>1.6877883310719131</v>
      </c>
      <c r="M6">
        <v>5</v>
      </c>
      <c r="N6">
        <v>137.34700000000001</v>
      </c>
      <c r="O6">
        <v>144.78700000000001</v>
      </c>
      <c r="P6">
        <f t="shared" si="4"/>
        <v>282.13400000000001</v>
      </c>
      <c r="Q6">
        <f t="shared" si="5"/>
        <v>48.681477595752376</v>
      </c>
      <c r="R6">
        <v>52.46</v>
      </c>
      <c r="S6">
        <f t="shared" si="6"/>
        <v>18.594001431943685</v>
      </c>
      <c r="T6">
        <v>24</v>
      </c>
      <c r="U6">
        <v>79.06</v>
      </c>
      <c r="V6">
        <v>73.3</v>
      </c>
      <c r="W6">
        <f t="shared" si="7"/>
        <v>1.078581173260573</v>
      </c>
      <c r="Y6">
        <v>2</v>
      </c>
      <c r="Z6" t="s">
        <v>52</v>
      </c>
      <c r="AA6">
        <v>4.66</v>
      </c>
    </row>
    <row r="7" spans="1:27" x14ac:dyDescent="0.25">
      <c r="A7">
        <v>9</v>
      </c>
      <c r="B7">
        <v>153.37299999999999</v>
      </c>
      <c r="C7">
        <v>7.827</v>
      </c>
      <c r="D7">
        <f t="shared" si="0"/>
        <v>161.19999999999999</v>
      </c>
      <c r="E7">
        <f t="shared" si="1"/>
        <v>95.144540942928032</v>
      </c>
      <c r="F7">
        <v>88.1</v>
      </c>
      <c r="G7">
        <f t="shared" si="2"/>
        <v>54.652605459057071</v>
      </c>
      <c r="H7">
        <v>24</v>
      </c>
      <c r="I7">
        <v>120.71</v>
      </c>
      <c r="J7">
        <v>73.7</v>
      </c>
      <c r="K7">
        <f t="shared" si="3"/>
        <v>1.6378561736770691</v>
      </c>
      <c r="M7">
        <v>7</v>
      </c>
      <c r="N7">
        <v>431.28699999999998</v>
      </c>
      <c r="O7">
        <v>91.372</v>
      </c>
      <c r="P7">
        <f t="shared" si="4"/>
        <v>522.65899999999999</v>
      </c>
      <c r="Q7">
        <f t="shared" si="5"/>
        <v>82.517855810384972</v>
      </c>
      <c r="R7">
        <v>204.03299999999999</v>
      </c>
      <c r="S7">
        <f t="shared" si="6"/>
        <v>39.037498636778473</v>
      </c>
      <c r="T7">
        <v>24</v>
      </c>
      <c r="U7">
        <v>163.06</v>
      </c>
      <c r="V7">
        <v>73.3</v>
      </c>
      <c r="W7">
        <f t="shared" si="7"/>
        <v>2.224556616643929</v>
      </c>
      <c r="Y7">
        <v>2.5</v>
      </c>
      <c r="Z7" t="s">
        <v>52</v>
      </c>
      <c r="AA7">
        <v>3.95</v>
      </c>
    </row>
    <row r="8" spans="1:27" x14ac:dyDescent="0.25">
      <c r="A8">
        <v>11</v>
      </c>
      <c r="B8">
        <v>20.672999999999998</v>
      </c>
      <c r="C8">
        <v>49.16</v>
      </c>
      <c r="D8">
        <f t="shared" si="0"/>
        <v>69.832999999999998</v>
      </c>
      <c r="E8">
        <f t="shared" si="1"/>
        <v>29.603482594188989</v>
      </c>
      <c r="F8">
        <v>15.64</v>
      </c>
      <c r="G8">
        <f t="shared" si="2"/>
        <v>22.396288287772258</v>
      </c>
      <c r="H8">
        <v>24</v>
      </c>
      <c r="I8">
        <v>74.72</v>
      </c>
      <c r="J8">
        <v>73.7</v>
      </c>
      <c r="K8">
        <f t="shared" si="3"/>
        <v>1.0138398914518316</v>
      </c>
      <c r="M8">
        <v>9</v>
      </c>
      <c r="N8">
        <v>143.673</v>
      </c>
      <c r="O8">
        <v>16.927</v>
      </c>
      <c r="P8">
        <f t="shared" si="4"/>
        <v>160.6</v>
      </c>
      <c r="Q8">
        <f t="shared" si="5"/>
        <v>89.460149439601494</v>
      </c>
      <c r="R8">
        <v>11.867000000000001</v>
      </c>
      <c r="S8">
        <f t="shared" si="6"/>
        <v>7.3891656288916572</v>
      </c>
      <c r="Y8">
        <v>3</v>
      </c>
      <c r="Z8" t="s">
        <v>52</v>
      </c>
      <c r="AA8">
        <v>3.4</v>
      </c>
    </row>
    <row r="9" spans="1:27" x14ac:dyDescent="0.25">
      <c r="A9">
        <v>13</v>
      </c>
      <c r="B9">
        <v>382.6</v>
      </c>
      <c r="C9">
        <v>27.452999999999999</v>
      </c>
      <c r="D9">
        <f t="shared" si="0"/>
        <v>410.053</v>
      </c>
      <c r="E9">
        <f t="shared" si="1"/>
        <v>93.305011791158705</v>
      </c>
      <c r="F9">
        <v>190.233</v>
      </c>
      <c r="G9">
        <f t="shared" si="2"/>
        <v>46.392295630077093</v>
      </c>
      <c r="H9">
        <v>24</v>
      </c>
      <c r="I9">
        <v>138.36000000000001</v>
      </c>
      <c r="J9">
        <v>73.7</v>
      </c>
      <c r="K9">
        <f t="shared" si="3"/>
        <v>1.8773405698778833</v>
      </c>
      <c r="M9">
        <v>11</v>
      </c>
      <c r="N9">
        <v>100.72</v>
      </c>
      <c r="O9">
        <v>160.99299999999999</v>
      </c>
      <c r="P9">
        <f t="shared" si="4"/>
        <v>261.71299999999997</v>
      </c>
      <c r="Q9">
        <f t="shared" si="5"/>
        <v>38.484905220604254</v>
      </c>
      <c r="R9">
        <v>51.54</v>
      </c>
      <c r="S9">
        <f t="shared" si="6"/>
        <v>19.69332818774765</v>
      </c>
      <c r="Y9">
        <v>3.5</v>
      </c>
      <c r="Z9" t="s">
        <v>52</v>
      </c>
      <c r="AA9">
        <v>4.17</v>
      </c>
    </row>
    <row r="10" spans="1:27" x14ac:dyDescent="0.25">
      <c r="A10">
        <v>15</v>
      </c>
      <c r="B10">
        <v>673.22</v>
      </c>
      <c r="C10">
        <v>37.598999999999997</v>
      </c>
      <c r="D10">
        <f t="shared" si="0"/>
        <v>710.81900000000007</v>
      </c>
      <c r="E10">
        <f t="shared" si="1"/>
        <v>94.71046778434453</v>
      </c>
      <c r="F10">
        <v>174.04</v>
      </c>
      <c r="G10">
        <f t="shared" si="2"/>
        <v>24.484432745888892</v>
      </c>
      <c r="H10">
        <v>24</v>
      </c>
      <c r="I10">
        <v>94.45</v>
      </c>
      <c r="J10">
        <v>73.7</v>
      </c>
      <c r="K10">
        <f t="shared" si="3"/>
        <v>1.2815468113975577</v>
      </c>
      <c r="M10">
        <v>13</v>
      </c>
      <c r="N10">
        <v>139.333</v>
      </c>
      <c r="O10">
        <v>122.163</v>
      </c>
      <c r="P10">
        <f t="shared" si="4"/>
        <v>261.49599999999998</v>
      </c>
      <c r="Q10">
        <f t="shared" si="5"/>
        <v>53.283033010065161</v>
      </c>
      <c r="R10">
        <v>72.62</v>
      </c>
      <c r="S10">
        <f t="shared" si="6"/>
        <v>27.77097928840212</v>
      </c>
      <c r="T10">
        <v>24</v>
      </c>
      <c r="U10">
        <v>75.5</v>
      </c>
      <c r="V10">
        <v>73.7</v>
      </c>
      <c r="W10">
        <f t="shared" si="7"/>
        <v>1.0244233378561736</v>
      </c>
      <c r="Y10">
        <v>4</v>
      </c>
      <c r="Z10" t="s">
        <v>52</v>
      </c>
      <c r="AA10">
        <v>2.66</v>
      </c>
    </row>
    <row r="11" spans="1:27" x14ac:dyDescent="0.25">
      <c r="A11">
        <v>17</v>
      </c>
      <c r="B11">
        <v>632.34699999999998</v>
      </c>
      <c r="C11">
        <v>14.653</v>
      </c>
      <c r="D11">
        <f t="shared" si="0"/>
        <v>647</v>
      </c>
      <c r="E11">
        <f t="shared" si="1"/>
        <v>97.735239567233378</v>
      </c>
      <c r="F11">
        <v>173.51300000000001</v>
      </c>
      <c r="G11">
        <f t="shared" si="2"/>
        <v>26.818083462132925</v>
      </c>
      <c r="H11">
        <v>24</v>
      </c>
      <c r="I11">
        <v>140.86000000000001</v>
      </c>
      <c r="J11">
        <v>73.7</v>
      </c>
      <c r="K11">
        <f t="shared" si="3"/>
        <v>1.9112618724559025</v>
      </c>
      <c r="M11">
        <v>15</v>
      </c>
      <c r="N11">
        <v>219.92</v>
      </c>
      <c r="O11">
        <v>91.552999999999997</v>
      </c>
      <c r="P11">
        <f t="shared" si="4"/>
        <v>311.47299999999996</v>
      </c>
      <c r="Q11">
        <f t="shared" si="5"/>
        <v>70.60644100772781</v>
      </c>
      <c r="R11">
        <v>85.7</v>
      </c>
      <c r="S11">
        <f t="shared" si="6"/>
        <v>27.514423401065262</v>
      </c>
      <c r="T11">
        <v>24</v>
      </c>
      <c r="U11">
        <v>84.12</v>
      </c>
      <c r="V11">
        <v>73.7</v>
      </c>
      <c r="W11">
        <f t="shared" si="7"/>
        <v>1.1413839891451831</v>
      </c>
      <c r="Y11">
        <v>4.5</v>
      </c>
      <c r="Z11" t="s">
        <v>52</v>
      </c>
      <c r="AA11">
        <v>2.71</v>
      </c>
    </row>
    <row r="12" spans="1:27" x14ac:dyDescent="0.25">
      <c r="A12">
        <v>19</v>
      </c>
      <c r="B12">
        <v>236</v>
      </c>
      <c r="C12">
        <v>57.079000000000001</v>
      </c>
      <c r="D12">
        <f t="shared" si="0"/>
        <v>293.07900000000001</v>
      </c>
      <c r="E12">
        <f t="shared" si="1"/>
        <v>80.524363738104739</v>
      </c>
      <c r="F12">
        <v>92.147000000000006</v>
      </c>
      <c r="G12">
        <f t="shared" si="2"/>
        <v>31.441010785487872</v>
      </c>
      <c r="H12">
        <v>24</v>
      </c>
      <c r="I12">
        <v>79.62</v>
      </c>
      <c r="J12">
        <v>73.7</v>
      </c>
      <c r="K12">
        <f t="shared" si="3"/>
        <v>1.0803256445047491</v>
      </c>
      <c r="M12">
        <v>25</v>
      </c>
      <c r="N12">
        <v>127.21299999999999</v>
      </c>
      <c r="O12">
        <v>75.206999999999994</v>
      </c>
      <c r="P12">
        <f t="shared" ref="P12:P15" si="8">SUM(N12:O12)</f>
        <v>202.42</v>
      </c>
      <c r="Q12">
        <f t="shared" si="5"/>
        <v>62.84606264203142</v>
      </c>
      <c r="R12">
        <v>76.5</v>
      </c>
      <c r="S12">
        <f t="shared" si="6"/>
        <v>37.792708230412018</v>
      </c>
      <c r="T12">
        <v>24</v>
      </c>
      <c r="U12">
        <v>91.49</v>
      </c>
      <c r="V12">
        <v>73.7</v>
      </c>
      <c r="W12">
        <f t="shared" si="7"/>
        <v>1.241383989145183</v>
      </c>
      <c r="Y12">
        <v>5</v>
      </c>
      <c r="Z12" t="s">
        <v>52</v>
      </c>
      <c r="AA12">
        <v>2.4700000000000002</v>
      </c>
    </row>
    <row r="13" spans="1:27" x14ac:dyDescent="0.25">
      <c r="A13">
        <v>21</v>
      </c>
      <c r="B13">
        <v>80.680000000000007</v>
      </c>
      <c r="C13">
        <v>62.505000000000003</v>
      </c>
      <c r="D13">
        <f t="shared" si="0"/>
        <v>143.185</v>
      </c>
      <c r="E13">
        <f t="shared" si="1"/>
        <v>56.346684359395191</v>
      </c>
      <c r="F13">
        <v>22.013000000000002</v>
      </c>
      <c r="G13">
        <f t="shared" si="2"/>
        <v>15.373817089778957</v>
      </c>
      <c r="M13">
        <v>27</v>
      </c>
      <c r="N13">
        <v>37.213000000000001</v>
      </c>
      <c r="O13">
        <v>17.587</v>
      </c>
      <c r="P13">
        <f t="shared" si="8"/>
        <v>54.8</v>
      </c>
      <c r="Q13">
        <f t="shared" si="5"/>
        <v>67.90693430656934</v>
      </c>
      <c r="R13">
        <v>21.113</v>
      </c>
      <c r="S13">
        <f t="shared" si="6"/>
        <v>38.527372262773724</v>
      </c>
      <c r="Y13">
        <v>5.5</v>
      </c>
      <c r="Z13" t="s">
        <v>52</v>
      </c>
      <c r="AA13">
        <v>0.85</v>
      </c>
    </row>
    <row r="14" spans="1:27" x14ac:dyDescent="0.25">
      <c r="A14">
        <v>23</v>
      </c>
      <c r="B14">
        <v>1255.7329999999999</v>
      </c>
      <c r="C14">
        <v>116.273</v>
      </c>
      <c r="D14">
        <f t="shared" si="0"/>
        <v>1372.0059999999999</v>
      </c>
      <c r="E14">
        <f t="shared" si="1"/>
        <v>91.52532860643467</v>
      </c>
      <c r="F14">
        <v>252.28</v>
      </c>
      <c r="G14">
        <f t="shared" si="2"/>
        <v>18.387674689469293</v>
      </c>
      <c r="H14">
        <v>24</v>
      </c>
      <c r="I14">
        <v>104.01</v>
      </c>
      <c r="J14">
        <v>73.7</v>
      </c>
      <c r="K14">
        <f t="shared" si="3"/>
        <v>1.4112618724559023</v>
      </c>
      <c r="M14">
        <v>29</v>
      </c>
      <c r="N14">
        <v>57.447000000000003</v>
      </c>
      <c r="O14">
        <v>31.553000000000001</v>
      </c>
      <c r="P14">
        <f t="shared" si="8"/>
        <v>89</v>
      </c>
      <c r="Q14">
        <f t="shared" si="5"/>
        <v>64.547191011235967</v>
      </c>
      <c r="R14">
        <v>36.447000000000003</v>
      </c>
      <c r="S14">
        <f t="shared" si="6"/>
        <v>40.95168539325843</v>
      </c>
      <c r="T14">
        <v>24</v>
      </c>
      <c r="U14">
        <v>96.76</v>
      </c>
      <c r="V14">
        <v>73.7</v>
      </c>
      <c r="W14">
        <f t="shared" si="7"/>
        <v>1.3128900949796471</v>
      </c>
      <c r="Y14">
        <v>6</v>
      </c>
      <c r="Z14" t="s">
        <v>52</v>
      </c>
      <c r="AA14">
        <v>1.62</v>
      </c>
    </row>
    <row r="15" spans="1:27" x14ac:dyDescent="0.25">
      <c r="A15">
        <v>25</v>
      </c>
      <c r="B15">
        <v>1723.8530000000001</v>
      </c>
      <c r="C15">
        <v>139.86500000000001</v>
      </c>
      <c r="D15">
        <f t="shared" si="0"/>
        <v>1863.7180000000001</v>
      </c>
      <c r="E15">
        <f t="shared" si="1"/>
        <v>92.495377519560364</v>
      </c>
      <c r="F15">
        <v>483.31299999999999</v>
      </c>
      <c r="G15">
        <f t="shared" si="2"/>
        <v>25.932732312506506</v>
      </c>
      <c r="H15">
        <v>24</v>
      </c>
      <c r="I15">
        <v>169.5</v>
      </c>
      <c r="J15">
        <v>73.7</v>
      </c>
      <c r="K15">
        <f t="shared" si="3"/>
        <v>2.299864314789688</v>
      </c>
      <c r="M15">
        <v>31</v>
      </c>
      <c r="N15">
        <v>35.167000000000002</v>
      </c>
      <c r="O15">
        <v>59.956000000000003</v>
      </c>
      <c r="P15">
        <f t="shared" si="8"/>
        <v>95.123000000000005</v>
      </c>
      <c r="Q15">
        <f t="shared" si="5"/>
        <v>36.970028279175381</v>
      </c>
      <c r="R15">
        <v>16.46</v>
      </c>
      <c r="S15">
        <f t="shared" si="6"/>
        <v>17.303911777382968</v>
      </c>
      <c r="T15">
        <v>24</v>
      </c>
      <c r="U15">
        <v>74.8</v>
      </c>
      <c r="V15">
        <v>73.7</v>
      </c>
      <c r="W15">
        <f t="shared" si="7"/>
        <v>1.0149253731343282</v>
      </c>
      <c r="Y15">
        <v>6.5</v>
      </c>
      <c r="Z15" t="s">
        <v>52</v>
      </c>
      <c r="AA15">
        <v>1.0900000000000001</v>
      </c>
    </row>
    <row r="16" spans="1:27" x14ac:dyDescent="0.25">
      <c r="A16">
        <v>27</v>
      </c>
      <c r="B16">
        <v>182.2</v>
      </c>
      <c r="C16">
        <v>44</v>
      </c>
      <c r="D16">
        <f t="shared" si="0"/>
        <v>226.2</v>
      </c>
      <c r="E16">
        <f t="shared" si="1"/>
        <v>80.54818744473917</v>
      </c>
      <c r="F16">
        <v>112.273</v>
      </c>
      <c r="G16">
        <f t="shared" si="2"/>
        <v>49.634394341290893</v>
      </c>
      <c r="H16">
        <v>24</v>
      </c>
      <c r="I16">
        <v>118.85</v>
      </c>
      <c r="J16">
        <v>73.7</v>
      </c>
      <c r="K16">
        <f t="shared" si="3"/>
        <v>1.6126187245590229</v>
      </c>
      <c r="M16">
        <v>1</v>
      </c>
      <c r="N16">
        <v>638.22199999999998</v>
      </c>
      <c r="O16">
        <v>729.70600000000002</v>
      </c>
      <c r="P16">
        <f>SUM(N16:O16)</f>
        <v>1367.9279999999999</v>
      </c>
      <c r="Q16">
        <f>(N16/P16)*100</f>
        <v>46.656110555526311</v>
      </c>
      <c r="R16">
        <v>375.38900000000001</v>
      </c>
      <c r="S16">
        <f>(R16/P16)*100</f>
        <v>27.4421606985163</v>
      </c>
      <c r="T16">
        <v>24</v>
      </c>
      <c r="U16">
        <v>119.56</v>
      </c>
      <c r="V16">
        <v>73.7</v>
      </c>
      <c r="W16">
        <f t="shared" si="7"/>
        <v>1.6222523744911805</v>
      </c>
      <c r="Y16">
        <v>7</v>
      </c>
      <c r="Z16" t="s">
        <v>52</v>
      </c>
      <c r="AA16">
        <v>1.21</v>
      </c>
    </row>
    <row r="17" spans="1:27" x14ac:dyDescent="0.25">
      <c r="A17">
        <v>29</v>
      </c>
      <c r="B17">
        <v>245.08</v>
      </c>
      <c r="C17">
        <v>130.733</v>
      </c>
      <c r="D17">
        <f t="shared" si="0"/>
        <v>375.81299999999999</v>
      </c>
      <c r="E17">
        <f t="shared" si="1"/>
        <v>65.213284266377173</v>
      </c>
      <c r="F17">
        <v>71.272999999999996</v>
      </c>
      <c r="G17">
        <f t="shared" si="2"/>
        <v>18.965017176095557</v>
      </c>
      <c r="M17">
        <v>3</v>
      </c>
      <c r="N17">
        <v>313.36099999999999</v>
      </c>
      <c r="O17">
        <v>421.86700000000002</v>
      </c>
      <c r="P17">
        <f t="shared" ref="P17:P23" si="9">SUM(N17:O17)</f>
        <v>735.22800000000007</v>
      </c>
      <c r="Q17">
        <f t="shared" ref="Q17:Q23" si="10">(N17/P17)*100</f>
        <v>42.620928473888362</v>
      </c>
      <c r="R17">
        <v>119.27800000000001</v>
      </c>
      <c r="S17">
        <f t="shared" ref="S17:S23" si="11">(R17/P17)*100</f>
        <v>16.223266796150309</v>
      </c>
      <c r="Y17">
        <v>7.5</v>
      </c>
      <c r="Z17" t="s">
        <v>52</v>
      </c>
      <c r="AA17">
        <v>0.89</v>
      </c>
    </row>
    <row r="18" spans="1:27" x14ac:dyDescent="0.25">
      <c r="A18">
        <v>31</v>
      </c>
      <c r="B18">
        <v>740.447</v>
      </c>
      <c r="C18">
        <v>203.947</v>
      </c>
      <c r="D18">
        <f t="shared" si="0"/>
        <v>944.39400000000001</v>
      </c>
      <c r="E18">
        <f t="shared" si="1"/>
        <v>78.404458308714382</v>
      </c>
      <c r="F18">
        <v>189.49299999999999</v>
      </c>
      <c r="G18">
        <f t="shared" si="2"/>
        <v>20.065036414886158</v>
      </c>
      <c r="H18">
        <v>25</v>
      </c>
      <c r="I18">
        <v>88.73</v>
      </c>
      <c r="J18">
        <v>76.17</v>
      </c>
      <c r="K18">
        <f t="shared" si="3"/>
        <v>1.1648943153472495</v>
      </c>
      <c r="M18">
        <v>4</v>
      </c>
      <c r="N18">
        <v>582.25</v>
      </c>
      <c r="O18">
        <v>592.03300000000002</v>
      </c>
      <c r="P18">
        <f t="shared" si="9"/>
        <v>1174.2829999999999</v>
      </c>
      <c r="Q18">
        <f t="shared" si="10"/>
        <v>49.583447942276273</v>
      </c>
      <c r="R18">
        <v>322.69400000000002</v>
      </c>
      <c r="S18">
        <f t="shared" si="11"/>
        <v>27.480087849351481</v>
      </c>
      <c r="T18">
        <v>24</v>
      </c>
      <c r="U18">
        <v>145.22</v>
      </c>
      <c r="V18">
        <v>73.7</v>
      </c>
      <c r="W18">
        <f t="shared" si="7"/>
        <v>1.9704206241519673</v>
      </c>
      <c r="Y18">
        <v>8</v>
      </c>
      <c r="Z18" t="s">
        <v>52</v>
      </c>
      <c r="AA18">
        <v>0.46</v>
      </c>
    </row>
    <row r="19" spans="1:27" x14ac:dyDescent="0.25">
      <c r="A19">
        <v>2</v>
      </c>
      <c r="B19">
        <v>143.917</v>
      </c>
      <c r="C19">
        <v>8.5830000000000002</v>
      </c>
      <c r="D19">
        <v>152.5</v>
      </c>
      <c r="E19">
        <v>94.371803278688532</v>
      </c>
      <c r="F19">
        <v>35.555999999999997</v>
      </c>
      <c r="G19">
        <v>23.315409836065573</v>
      </c>
      <c r="H19">
        <v>24</v>
      </c>
      <c r="I19">
        <v>155.85</v>
      </c>
      <c r="J19">
        <v>73.7</v>
      </c>
      <c r="K19">
        <f t="shared" si="3"/>
        <v>2.1146540027137042</v>
      </c>
      <c r="M19">
        <v>5</v>
      </c>
      <c r="N19">
        <v>711.30600000000004</v>
      </c>
      <c r="O19">
        <v>63.393999999999998</v>
      </c>
      <c r="P19">
        <f t="shared" si="9"/>
        <v>774.7</v>
      </c>
      <c r="Q19">
        <f t="shared" si="10"/>
        <v>91.816961404414613</v>
      </c>
      <c r="R19">
        <v>366</v>
      </c>
      <c r="S19">
        <f t="shared" si="11"/>
        <v>47.244094488188978</v>
      </c>
      <c r="T19">
        <v>24</v>
      </c>
      <c r="U19">
        <v>163.49</v>
      </c>
      <c r="V19">
        <v>73.7</v>
      </c>
      <c r="W19">
        <f t="shared" si="7"/>
        <v>2.2183175033921301</v>
      </c>
      <c r="Y19">
        <v>8.5</v>
      </c>
      <c r="Z19" t="s">
        <v>52</v>
      </c>
      <c r="AA19">
        <v>0.72</v>
      </c>
    </row>
    <row r="20" spans="1:27" x14ac:dyDescent="0.25">
      <c r="A20">
        <v>11</v>
      </c>
      <c r="B20">
        <v>120.111</v>
      </c>
      <c r="C20">
        <v>11.555999999999999</v>
      </c>
      <c r="D20">
        <v>131.667</v>
      </c>
      <c r="E20">
        <v>91.223313358700366</v>
      </c>
      <c r="F20">
        <v>31.361000000000001</v>
      </c>
      <c r="G20">
        <v>23.818420712858952</v>
      </c>
      <c r="H20">
        <v>24</v>
      </c>
      <c r="I20">
        <v>133.31</v>
      </c>
      <c r="J20">
        <v>73.7</v>
      </c>
      <c r="K20">
        <f t="shared" si="3"/>
        <v>1.808819538670285</v>
      </c>
      <c r="M20">
        <v>7</v>
      </c>
      <c r="N20">
        <v>283.44400000000002</v>
      </c>
      <c r="O20">
        <v>71.378</v>
      </c>
      <c r="P20">
        <f t="shared" si="9"/>
        <v>354.822</v>
      </c>
      <c r="Q20">
        <f t="shared" si="10"/>
        <v>79.88343451082514</v>
      </c>
      <c r="R20">
        <v>167.167</v>
      </c>
      <c r="S20">
        <f t="shared" si="11"/>
        <v>47.112918590166338</v>
      </c>
      <c r="T20">
        <v>24</v>
      </c>
      <c r="U20">
        <v>163.33000000000001</v>
      </c>
      <c r="V20">
        <v>73.7</v>
      </c>
      <c r="W20">
        <f t="shared" si="7"/>
        <v>2.216146540027137</v>
      </c>
      <c r="Y20">
        <v>9</v>
      </c>
      <c r="Z20" t="s">
        <v>52</v>
      </c>
      <c r="AA20">
        <v>0.86</v>
      </c>
    </row>
    <row r="21" spans="1:27" x14ac:dyDescent="0.25">
      <c r="A21">
        <v>13</v>
      </c>
      <c r="B21">
        <v>112.444</v>
      </c>
      <c r="C21">
        <v>1.722</v>
      </c>
      <c r="D21">
        <v>114.166</v>
      </c>
      <c r="E21">
        <v>98.491670024350512</v>
      </c>
      <c r="F21">
        <v>53.25</v>
      </c>
      <c r="G21">
        <v>46.642608132018296</v>
      </c>
      <c r="H21">
        <v>24</v>
      </c>
      <c r="I21">
        <v>175.06</v>
      </c>
      <c r="J21">
        <v>73.7</v>
      </c>
      <c r="K21">
        <f t="shared" si="3"/>
        <v>2.375305291723202</v>
      </c>
      <c r="M21">
        <v>8</v>
      </c>
      <c r="N21" s="6">
        <v>273.91699999999997</v>
      </c>
      <c r="O21">
        <v>149.85599999999999</v>
      </c>
      <c r="P21">
        <f t="shared" si="9"/>
        <v>423.77299999999997</v>
      </c>
      <c r="Q21">
        <f t="shared" si="10"/>
        <v>64.637671583607258</v>
      </c>
      <c r="R21">
        <v>152.11099999999999</v>
      </c>
      <c r="S21">
        <f t="shared" si="11"/>
        <v>35.894452926448828</v>
      </c>
      <c r="T21">
        <v>24</v>
      </c>
      <c r="U21">
        <v>145.38</v>
      </c>
      <c r="V21">
        <v>73.7</v>
      </c>
      <c r="W21">
        <f t="shared" si="7"/>
        <v>1.9725915875169606</v>
      </c>
      <c r="Y21">
        <v>9.5</v>
      </c>
      <c r="Z21" t="s">
        <v>52</v>
      </c>
      <c r="AA21">
        <v>0.42</v>
      </c>
    </row>
    <row r="22" spans="1:27" x14ac:dyDescent="0.25">
      <c r="A22">
        <v>16</v>
      </c>
      <c r="B22">
        <v>71.667000000000002</v>
      </c>
      <c r="C22">
        <v>22.5</v>
      </c>
      <c r="D22">
        <v>94.167000000000002</v>
      </c>
      <c r="E22">
        <v>76.106279269807899</v>
      </c>
      <c r="F22">
        <v>31.193999999999999</v>
      </c>
      <c r="G22">
        <v>33.126254420338334</v>
      </c>
      <c r="H22">
        <v>24</v>
      </c>
      <c r="I22">
        <v>137.18</v>
      </c>
      <c r="J22">
        <v>73.7</v>
      </c>
      <c r="K22">
        <f t="shared" si="3"/>
        <v>1.8613297150610584</v>
      </c>
      <c r="M22">
        <v>9</v>
      </c>
      <c r="N22">
        <v>98.667000000000002</v>
      </c>
      <c r="O22">
        <v>157.22800000000001</v>
      </c>
      <c r="P22">
        <f t="shared" si="9"/>
        <v>255.89500000000001</v>
      </c>
      <c r="Q22">
        <f t="shared" si="10"/>
        <v>38.557611520350143</v>
      </c>
      <c r="R22">
        <v>30.443999999999999</v>
      </c>
      <c r="S22">
        <f t="shared" si="11"/>
        <v>11.897067156450888</v>
      </c>
      <c r="T22">
        <v>24.5</v>
      </c>
      <c r="U22">
        <v>87.8</v>
      </c>
      <c r="V22">
        <v>74.930000000000007</v>
      </c>
      <c r="W22">
        <f t="shared" si="7"/>
        <v>1.1717603096223139</v>
      </c>
      <c r="Y22">
        <v>10</v>
      </c>
      <c r="Z22" t="s">
        <v>52</v>
      </c>
      <c r="AA22">
        <v>0.39</v>
      </c>
    </row>
    <row r="23" spans="1:27" x14ac:dyDescent="0.25">
      <c r="A23">
        <v>17</v>
      </c>
      <c r="B23">
        <v>75.361000000000004</v>
      </c>
      <c r="C23">
        <v>4.6390000000000002</v>
      </c>
      <c r="D23">
        <v>80</v>
      </c>
      <c r="E23">
        <v>94.201250000000002</v>
      </c>
      <c r="F23">
        <v>37.360999999999997</v>
      </c>
      <c r="G23">
        <v>46.701249999999995</v>
      </c>
      <c r="H23">
        <v>24</v>
      </c>
      <c r="I23">
        <v>148.88</v>
      </c>
      <c r="J23">
        <v>73.7</v>
      </c>
      <c r="K23">
        <f t="shared" si="3"/>
        <v>2.0200814111261871</v>
      </c>
      <c r="M23">
        <v>16</v>
      </c>
      <c r="N23">
        <v>106.75</v>
      </c>
      <c r="O23">
        <v>439.06700000000001</v>
      </c>
      <c r="P23">
        <f t="shared" si="9"/>
        <v>545.81700000000001</v>
      </c>
      <c r="Q23">
        <f t="shared" si="10"/>
        <v>19.557837150546796</v>
      </c>
      <c r="R23">
        <v>55.417000000000002</v>
      </c>
      <c r="S23">
        <f t="shared" si="11"/>
        <v>10.15303664048573</v>
      </c>
      <c r="T23">
        <v>24</v>
      </c>
      <c r="U23">
        <v>87.24</v>
      </c>
      <c r="V23">
        <v>73.7</v>
      </c>
      <c r="W23">
        <f t="shared" si="7"/>
        <v>1.1837177747625507</v>
      </c>
      <c r="Y23">
        <v>10.5</v>
      </c>
      <c r="Z23" t="s">
        <v>52</v>
      </c>
      <c r="AA23">
        <v>0.09</v>
      </c>
    </row>
    <row r="24" spans="1:27" x14ac:dyDescent="0.25">
      <c r="A24" t="s">
        <v>54</v>
      </c>
      <c r="B24">
        <f>SUM(B4:B18,B19:B23)/20</f>
        <v>436.87194999999991</v>
      </c>
      <c r="C24">
        <f t="shared" ref="C24:G24" si="12">SUM(C4:C18,C19:C23)/20</f>
        <v>82.485649999999993</v>
      </c>
      <c r="D24">
        <f t="shared" si="12"/>
        <v>519.35760000000005</v>
      </c>
      <c r="E24">
        <f t="shared" si="12"/>
        <v>80.577665897230332</v>
      </c>
      <c r="F24">
        <f t="shared" si="12"/>
        <v>132.96929999999998</v>
      </c>
      <c r="G24">
        <f t="shared" si="12"/>
        <v>29.91760664597215</v>
      </c>
      <c r="H24">
        <f>SUM(H4:H18,H19:H23)/18</f>
        <v>24.055555555555557</v>
      </c>
      <c r="I24">
        <f>SUM(I4:I18,I19:I23)/18</f>
        <v>123.83388888888888</v>
      </c>
      <c r="J24">
        <f>SUM(J4:J18,J19:J23)/18</f>
        <v>73.837222222222238</v>
      </c>
      <c r="K24">
        <f>SUM(K4:K18,K19:K23)/18</f>
        <v>1.6780738060011249</v>
      </c>
      <c r="M24" t="s">
        <v>54</v>
      </c>
      <c r="N24">
        <f t="shared" ref="N24:W24" si="13">SUM(N4:N15,N16:N23)/COUNT(N4:N15,N16:N23)</f>
        <v>261.78950000000009</v>
      </c>
      <c r="O24">
        <f t="shared" si="13"/>
        <v>183.96584999999999</v>
      </c>
      <c r="P24">
        <f t="shared" si="13"/>
        <v>445.75535000000002</v>
      </c>
      <c r="Q24">
        <f t="shared" si="13"/>
        <v>58.538370491034627</v>
      </c>
      <c r="R24">
        <f t="shared" si="13"/>
        <v>127.90099999999998</v>
      </c>
      <c r="S24">
        <f t="shared" si="13"/>
        <v>27.287319509846327</v>
      </c>
      <c r="T24">
        <f t="shared" si="13"/>
        <v>24.03125</v>
      </c>
      <c r="U24">
        <f t="shared" si="13"/>
        <v>114.831875</v>
      </c>
      <c r="V24">
        <f t="shared" si="13"/>
        <v>73.676875000000024</v>
      </c>
      <c r="W24">
        <f t="shared" si="13"/>
        <v>1.5592024636936173</v>
      </c>
      <c r="Y24">
        <v>11</v>
      </c>
      <c r="Z24" t="s">
        <v>52</v>
      </c>
      <c r="AA24">
        <v>0</v>
      </c>
    </row>
    <row r="25" spans="1:27" x14ac:dyDescent="0.25">
      <c r="Y25">
        <v>11.5</v>
      </c>
      <c r="Z25" t="s">
        <v>52</v>
      </c>
      <c r="AA25">
        <v>0</v>
      </c>
    </row>
    <row r="26" spans="1:27" x14ac:dyDescent="0.25">
      <c r="K26" t="s">
        <v>55</v>
      </c>
      <c r="W26" t="s">
        <v>55</v>
      </c>
      <c r="Y26">
        <v>12</v>
      </c>
      <c r="Z26" t="s">
        <v>52</v>
      </c>
      <c r="AA26">
        <v>0</v>
      </c>
    </row>
    <row r="27" spans="1:27" x14ac:dyDescent="0.25">
      <c r="K27">
        <v>18.603299999999997</v>
      </c>
      <c r="W27">
        <v>7.224181818181818</v>
      </c>
      <c r="Y27">
        <v>12.5</v>
      </c>
      <c r="Z27" t="s">
        <v>52</v>
      </c>
      <c r="AA27">
        <v>0</v>
      </c>
    </row>
    <row r="28" spans="1:27" x14ac:dyDescent="0.25">
      <c r="K28">
        <v>92.274000000000001</v>
      </c>
      <c r="W28">
        <v>137.96727272727273</v>
      </c>
      <c r="Y28">
        <v>13</v>
      </c>
      <c r="Z28" t="s">
        <v>52</v>
      </c>
      <c r="AA28">
        <v>0</v>
      </c>
    </row>
    <row r="29" spans="1:27" x14ac:dyDescent="0.25">
      <c r="K29">
        <v>77.896000000000001</v>
      </c>
      <c r="W29">
        <v>24.97218181818182</v>
      </c>
      <c r="Y29">
        <v>13.5</v>
      </c>
      <c r="Z29" t="s">
        <v>52</v>
      </c>
      <c r="AA29">
        <v>0</v>
      </c>
    </row>
    <row r="30" spans="1:27" x14ac:dyDescent="0.25">
      <c r="K30">
        <v>15.337299999999999</v>
      </c>
      <c r="W30">
        <v>78.415818181818182</v>
      </c>
      <c r="Y30">
        <v>14</v>
      </c>
      <c r="Z30" t="s">
        <v>52</v>
      </c>
      <c r="AA30">
        <v>0</v>
      </c>
    </row>
    <row r="31" spans="1:27" x14ac:dyDescent="0.25">
      <c r="K31">
        <v>2.0672999999999999</v>
      </c>
      <c r="W31">
        <v>26.122363636363637</v>
      </c>
      <c r="Y31">
        <v>14.5</v>
      </c>
      <c r="Z31" t="s">
        <v>52</v>
      </c>
      <c r="AA31">
        <v>0</v>
      </c>
    </row>
    <row r="32" spans="1:27" x14ac:dyDescent="0.25">
      <c r="K32">
        <v>38.260000000000005</v>
      </c>
      <c r="W32">
        <v>18.312727272727273</v>
      </c>
      <c r="Y32">
        <v>15</v>
      </c>
      <c r="Z32" t="s">
        <v>52</v>
      </c>
      <c r="AA32">
        <v>0</v>
      </c>
    </row>
    <row r="33" spans="11:27" x14ac:dyDescent="0.25">
      <c r="K33">
        <v>67.322000000000003</v>
      </c>
      <c r="W33">
        <v>25.333272727272728</v>
      </c>
      <c r="Y33">
        <v>15.5</v>
      </c>
      <c r="Z33" t="s">
        <v>52</v>
      </c>
      <c r="AA33">
        <v>0</v>
      </c>
    </row>
    <row r="34" spans="11:27" x14ac:dyDescent="0.25">
      <c r="K34">
        <v>63.234699999999997</v>
      </c>
      <c r="W34">
        <v>39.985454545454544</v>
      </c>
      <c r="Y34">
        <v>16</v>
      </c>
      <c r="Z34" t="s">
        <v>52</v>
      </c>
      <c r="AA34">
        <v>0</v>
      </c>
    </row>
    <row r="35" spans="11:27" x14ac:dyDescent="0.25">
      <c r="K35">
        <v>23.6</v>
      </c>
      <c r="W35">
        <v>23.129636363636362</v>
      </c>
      <c r="Y35">
        <v>16.5</v>
      </c>
      <c r="Z35" t="s">
        <v>52</v>
      </c>
      <c r="AA35">
        <v>0</v>
      </c>
    </row>
    <row r="36" spans="11:27" x14ac:dyDescent="0.25">
      <c r="K36">
        <v>8.0680000000000014</v>
      </c>
      <c r="W36">
        <v>6.766</v>
      </c>
      <c r="Y36">
        <v>17</v>
      </c>
      <c r="Z36" t="s">
        <v>52</v>
      </c>
      <c r="AA36">
        <v>0.16</v>
      </c>
    </row>
    <row r="37" spans="11:27" x14ac:dyDescent="0.25">
      <c r="K37">
        <v>125.57329999999999</v>
      </c>
      <c r="W37">
        <v>10.444909090909091</v>
      </c>
      <c r="Y37">
        <v>17.5</v>
      </c>
      <c r="Z37" t="s">
        <v>52</v>
      </c>
      <c r="AA37">
        <v>0.08</v>
      </c>
    </row>
    <row r="38" spans="11:27" x14ac:dyDescent="0.25">
      <c r="K38">
        <v>172.3853</v>
      </c>
      <c r="W38">
        <v>6.3940000000000001</v>
      </c>
      <c r="Y38">
        <v>18</v>
      </c>
      <c r="Z38" t="s">
        <v>52</v>
      </c>
      <c r="AA38">
        <v>0.16</v>
      </c>
    </row>
    <row r="39" spans="11:27" x14ac:dyDescent="0.25">
      <c r="K39">
        <v>18.22</v>
      </c>
      <c r="W39">
        <v>116.04036363636364</v>
      </c>
      <c r="Y39">
        <v>18.5</v>
      </c>
      <c r="Z39" t="s">
        <v>52</v>
      </c>
      <c r="AA39">
        <v>0.37</v>
      </c>
    </row>
    <row r="40" spans="11:27" x14ac:dyDescent="0.25">
      <c r="K40">
        <v>24.508000000000003</v>
      </c>
      <c r="W40">
        <v>56.974727272727272</v>
      </c>
      <c r="Y40">
        <v>19</v>
      </c>
      <c r="Z40" t="s">
        <v>52</v>
      </c>
      <c r="AA40">
        <v>0.19</v>
      </c>
    </row>
    <row r="41" spans="11:27" x14ac:dyDescent="0.25">
      <c r="K41">
        <v>74.044700000000006</v>
      </c>
      <c r="W41">
        <v>105.86363636363636</v>
      </c>
      <c r="Y41">
        <v>19.5</v>
      </c>
      <c r="Z41" t="s">
        <v>52</v>
      </c>
      <c r="AA41">
        <v>0.17</v>
      </c>
    </row>
    <row r="42" spans="11:27" x14ac:dyDescent="0.25">
      <c r="K42">
        <v>14.3917</v>
      </c>
      <c r="W42">
        <v>129.32836363636363</v>
      </c>
      <c r="Y42">
        <v>20</v>
      </c>
      <c r="Z42" t="s">
        <v>52</v>
      </c>
      <c r="AA42">
        <v>0.38</v>
      </c>
    </row>
    <row r="43" spans="11:27" x14ac:dyDescent="0.25">
      <c r="K43">
        <v>12.011100000000001</v>
      </c>
      <c r="W43">
        <v>51.535272727272734</v>
      </c>
      <c r="Y43">
        <v>20.5</v>
      </c>
      <c r="Z43" t="s">
        <v>52</v>
      </c>
      <c r="AA43">
        <v>0.87</v>
      </c>
    </row>
    <row r="44" spans="11:27" x14ac:dyDescent="0.25">
      <c r="K44">
        <v>11.244400000000001</v>
      </c>
      <c r="W44">
        <v>49.803090909090905</v>
      </c>
      <c r="Y44">
        <v>21</v>
      </c>
      <c r="Z44" t="s">
        <v>52</v>
      </c>
      <c r="AA44">
        <v>1.61</v>
      </c>
    </row>
    <row r="45" spans="11:27" x14ac:dyDescent="0.25">
      <c r="K45">
        <v>7.1667000000000005</v>
      </c>
      <c r="W45">
        <v>17.939454545454545</v>
      </c>
      <c r="Y45">
        <v>21.5</v>
      </c>
      <c r="Z45" t="s">
        <v>52</v>
      </c>
      <c r="AA45">
        <v>0.62</v>
      </c>
    </row>
    <row r="46" spans="11:27" x14ac:dyDescent="0.25">
      <c r="K46">
        <v>7.5361000000000002</v>
      </c>
      <c r="W46">
        <v>19.40909090909091</v>
      </c>
      <c r="Y46">
        <v>22</v>
      </c>
      <c r="Z46" t="s">
        <v>52</v>
      </c>
      <c r="AA46">
        <v>0.18</v>
      </c>
    </row>
    <row r="47" spans="11:27" x14ac:dyDescent="0.25">
      <c r="K47" t="s">
        <v>29</v>
      </c>
      <c r="W47" t="s">
        <v>29</v>
      </c>
      <c r="Y47">
        <v>22.5</v>
      </c>
      <c r="Z47" t="s">
        <v>52</v>
      </c>
      <c r="AA47">
        <v>0.09</v>
      </c>
    </row>
    <row r="48" spans="11:27" x14ac:dyDescent="0.25">
      <c r="K48">
        <v>43.687195000000017</v>
      </c>
      <c r="W48">
        <v>47.598090909090907</v>
      </c>
      <c r="Y48">
        <v>23</v>
      </c>
      <c r="Z48" t="s">
        <v>52</v>
      </c>
      <c r="AA48">
        <v>0.01</v>
      </c>
    </row>
    <row r="49" spans="25:27" x14ac:dyDescent="0.25">
      <c r="Y49">
        <v>23.5</v>
      </c>
      <c r="Z49" t="s">
        <v>52</v>
      </c>
      <c r="AA49">
        <v>0.05</v>
      </c>
    </row>
    <row r="50" spans="25:27" x14ac:dyDescent="0.25">
      <c r="Y50">
        <v>0</v>
      </c>
      <c r="Z50" t="s">
        <v>53</v>
      </c>
      <c r="AA50">
        <v>3.61</v>
      </c>
    </row>
    <row r="51" spans="25:27" x14ac:dyDescent="0.25">
      <c r="Y51">
        <v>0.5</v>
      </c>
      <c r="Z51" t="s">
        <v>53</v>
      </c>
      <c r="AA51">
        <v>4.62</v>
      </c>
    </row>
    <row r="52" spans="25:27" x14ac:dyDescent="0.25">
      <c r="Y52">
        <v>1</v>
      </c>
      <c r="Z52" t="s">
        <v>53</v>
      </c>
      <c r="AA52">
        <v>3.91</v>
      </c>
    </row>
    <row r="53" spans="25:27" x14ac:dyDescent="0.25">
      <c r="Y53">
        <v>1.5</v>
      </c>
      <c r="Z53" t="s">
        <v>53</v>
      </c>
      <c r="AA53">
        <v>3.32</v>
      </c>
    </row>
    <row r="54" spans="25:27" x14ac:dyDescent="0.25">
      <c r="Y54">
        <v>2</v>
      </c>
      <c r="Z54" t="s">
        <v>53</v>
      </c>
      <c r="AA54">
        <v>2.65</v>
      </c>
    </row>
    <row r="55" spans="25:27" x14ac:dyDescent="0.25">
      <c r="Y55">
        <v>2.5</v>
      </c>
      <c r="Z55" t="s">
        <v>53</v>
      </c>
      <c r="AA55">
        <v>2.15</v>
      </c>
    </row>
    <row r="56" spans="25:27" x14ac:dyDescent="0.25">
      <c r="Y56">
        <v>3</v>
      </c>
      <c r="Z56" t="s">
        <v>53</v>
      </c>
      <c r="AA56">
        <v>2.35</v>
      </c>
    </row>
    <row r="57" spans="25:27" x14ac:dyDescent="0.25">
      <c r="Y57">
        <v>3.5</v>
      </c>
      <c r="Z57" t="s">
        <v>53</v>
      </c>
      <c r="AA57">
        <v>1.87</v>
      </c>
    </row>
    <row r="58" spans="25:27" x14ac:dyDescent="0.25">
      <c r="Y58">
        <v>4</v>
      </c>
      <c r="Z58" t="s">
        <v>53</v>
      </c>
      <c r="AA58">
        <v>1.77</v>
      </c>
    </row>
    <row r="59" spans="25:27" x14ac:dyDescent="0.25">
      <c r="Y59">
        <v>4.5</v>
      </c>
      <c r="Z59" t="s">
        <v>53</v>
      </c>
      <c r="AA59">
        <v>2.12</v>
      </c>
    </row>
    <row r="60" spans="25:27" x14ac:dyDescent="0.25">
      <c r="Y60">
        <v>5</v>
      </c>
      <c r="Z60" t="s">
        <v>53</v>
      </c>
      <c r="AA60">
        <v>1.92</v>
      </c>
    </row>
    <row r="61" spans="25:27" x14ac:dyDescent="0.25">
      <c r="Y61">
        <v>5.5</v>
      </c>
      <c r="Z61" t="s">
        <v>53</v>
      </c>
      <c r="AA61">
        <v>2.06</v>
      </c>
    </row>
    <row r="62" spans="25:27" x14ac:dyDescent="0.25">
      <c r="Y62">
        <v>6</v>
      </c>
      <c r="Z62" t="s">
        <v>53</v>
      </c>
      <c r="AA62">
        <v>0.4</v>
      </c>
    </row>
    <row r="63" spans="25:27" x14ac:dyDescent="0.25">
      <c r="Y63">
        <v>6.5</v>
      </c>
      <c r="Z63" t="s">
        <v>53</v>
      </c>
      <c r="AA63">
        <v>1.06</v>
      </c>
    </row>
    <row r="64" spans="25:27" x14ac:dyDescent="0.25">
      <c r="Y64">
        <v>7</v>
      </c>
      <c r="Z64" t="s">
        <v>53</v>
      </c>
      <c r="AA64">
        <v>0.51</v>
      </c>
    </row>
    <row r="65" spans="25:27" x14ac:dyDescent="0.25">
      <c r="Y65">
        <v>7.5</v>
      </c>
      <c r="Z65" t="s">
        <v>53</v>
      </c>
      <c r="AA65">
        <v>0.53</v>
      </c>
    </row>
    <row r="66" spans="25:27" x14ac:dyDescent="0.25">
      <c r="Y66">
        <v>8</v>
      </c>
      <c r="Z66" t="s">
        <v>53</v>
      </c>
      <c r="AA66">
        <v>1.1499999999999999</v>
      </c>
    </row>
    <row r="67" spans="25:27" x14ac:dyDescent="0.25">
      <c r="Y67">
        <v>8.5</v>
      </c>
      <c r="Z67" t="s">
        <v>53</v>
      </c>
      <c r="AA67">
        <v>0.95</v>
      </c>
    </row>
    <row r="68" spans="25:27" x14ac:dyDescent="0.25">
      <c r="Y68">
        <v>9</v>
      </c>
      <c r="Z68" t="s">
        <v>53</v>
      </c>
      <c r="AA68">
        <v>0.57999999999999996</v>
      </c>
    </row>
    <row r="69" spans="25:27" x14ac:dyDescent="0.25">
      <c r="Y69">
        <v>9.5</v>
      </c>
      <c r="Z69" t="s">
        <v>53</v>
      </c>
      <c r="AA69">
        <v>1.06</v>
      </c>
    </row>
    <row r="70" spans="25:27" x14ac:dyDescent="0.25">
      <c r="Y70">
        <v>10</v>
      </c>
      <c r="Z70" t="s">
        <v>53</v>
      </c>
      <c r="AA70">
        <v>1.04</v>
      </c>
    </row>
    <row r="71" spans="25:27" x14ac:dyDescent="0.25">
      <c r="Y71">
        <v>10.5</v>
      </c>
      <c r="Z71" t="s">
        <v>53</v>
      </c>
      <c r="AA71">
        <v>0.86</v>
      </c>
    </row>
    <row r="72" spans="25:27" x14ac:dyDescent="0.25">
      <c r="Y72">
        <v>11</v>
      </c>
      <c r="Z72" t="s">
        <v>53</v>
      </c>
      <c r="AA72">
        <v>1.27</v>
      </c>
    </row>
    <row r="73" spans="25:27" x14ac:dyDescent="0.25">
      <c r="Y73">
        <v>11.5</v>
      </c>
      <c r="Z73" t="s">
        <v>53</v>
      </c>
      <c r="AA73">
        <v>0.52</v>
      </c>
    </row>
    <row r="74" spans="25:27" x14ac:dyDescent="0.25">
      <c r="Y74">
        <v>12</v>
      </c>
      <c r="Z74" t="s">
        <v>53</v>
      </c>
      <c r="AA74">
        <v>1.03</v>
      </c>
    </row>
    <row r="75" spans="25:27" x14ac:dyDescent="0.25">
      <c r="Y75">
        <v>12.5</v>
      </c>
      <c r="Z75" t="s">
        <v>53</v>
      </c>
      <c r="AA75">
        <v>0.59</v>
      </c>
    </row>
    <row r="76" spans="25:27" x14ac:dyDescent="0.25">
      <c r="Y76">
        <v>13</v>
      </c>
      <c r="Z76" t="s">
        <v>53</v>
      </c>
      <c r="AA76">
        <v>0.67</v>
      </c>
    </row>
    <row r="77" spans="25:27" x14ac:dyDescent="0.25">
      <c r="Y77">
        <v>13.5</v>
      </c>
      <c r="Z77" t="s">
        <v>53</v>
      </c>
      <c r="AA77">
        <v>0.36</v>
      </c>
    </row>
    <row r="78" spans="25:27" x14ac:dyDescent="0.25">
      <c r="Y78">
        <v>14</v>
      </c>
      <c r="Z78" t="s">
        <v>53</v>
      </c>
      <c r="AA78">
        <v>0.19</v>
      </c>
    </row>
    <row r="79" spans="25:27" x14ac:dyDescent="0.25">
      <c r="Y79">
        <v>14.5</v>
      </c>
      <c r="Z79" t="s">
        <v>53</v>
      </c>
      <c r="AA79">
        <v>0.15</v>
      </c>
    </row>
    <row r="80" spans="25:27" x14ac:dyDescent="0.25">
      <c r="Y80">
        <v>15</v>
      </c>
      <c r="Z80" t="s">
        <v>53</v>
      </c>
      <c r="AA80">
        <v>0.11</v>
      </c>
    </row>
    <row r="81" spans="25:27" x14ac:dyDescent="0.25">
      <c r="Y81">
        <v>15.5</v>
      </c>
      <c r="Z81" t="s">
        <v>53</v>
      </c>
      <c r="AA81">
        <v>0.16</v>
      </c>
    </row>
    <row r="82" spans="25:27" x14ac:dyDescent="0.25">
      <c r="Y82">
        <v>16</v>
      </c>
      <c r="Z82" t="s">
        <v>53</v>
      </c>
      <c r="AA82">
        <v>0.24</v>
      </c>
    </row>
    <row r="83" spans="25:27" x14ac:dyDescent="0.25">
      <c r="Y83">
        <v>16.5</v>
      </c>
      <c r="Z83" t="s">
        <v>53</v>
      </c>
      <c r="AA83">
        <v>0.17</v>
      </c>
    </row>
    <row r="84" spans="25:27" x14ac:dyDescent="0.25">
      <c r="Y84">
        <v>17</v>
      </c>
      <c r="Z84" t="s">
        <v>53</v>
      </c>
      <c r="AA84">
        <v>0.22</v>
      </c>
    </row>
    <row r="85" spans="25:27" x14ac:dyDescent="0.25">
      <c r="Y85">
        <v>17.5</v>
      </c>
      <c r="Z85" t="s">
        <v>53</v>
      </c>
      <c r="AA85">
        <v>0.65</v>
      </c>
    </row>
    <row r="86" spans="25:27" x14ac:dyDescent="0.25">
      <c r="Y86">
        <v>18</v>
      </c>
      <c r="Z86" t="s">
        <v>53</v>
      </c>
      <c r="AA86">
        <v>0.71</v>
      </c>
    </row>
    <row r="87" spans="25:27" x14ac:dyDescent="0.25">
      <c r="Y87">
        <v>18.5</v>
      </c>
      <c r="Z87" t="s">
        <v>53</v>
      </c>
      <c r="AA87">
        <v>0.51</v>
      </c>
    </row>
    <row r="88" spans="25:27" x14ac:dyDescent="0.25">
      <c r="Y88">
        <v>19</v>
      </c>
      <c r="Z88" t="s">
        <v>53</v>
      </c>
      <c r="AA88">
        <v>0.48</v>
      </c>
    </row>
    <row r="89" spans="25:27" x14ac:dyDescent="0.25">
      <c r="Y89">
        <v>19.5</v>
      </c>
      <c r="Z89" t="s">
        <v>53</v>
      </c>
      <c r="AA89">
        <v>0.69</v>
      </c>
    </row>
    <row r="90" spans="25:27" x14ac:dyDescent="0.25">
      <c r="Y90">
        <v>20</v>
      </c>
      <c r="Z90" t="s">
        <v>53</v>
      </c>
      <c r="AA90">
        <v>0.83</v>
      </c>
    </row>
    <row r="91" spans="25:27" x14ac:dyDescent="0.25">
      <c r="Y91">
        <v>20.5</v>
      </c>
      <c r="Z91" t="s">
        <v>53</v>
      </c>
      <c r="AA91">
        <v>1.1000000000000001</v>
      </c>
    </row>
    <row r="92" spans="25:27" x14ac:dyDescent="0.25">
      <c r="Y92">
        <v>21</v>
      </c>
      <c r="Z92" t="s">
        <v>53</v>
      </c>
      <c r="AA92">
        <v>0.88</v>
      </c>
    </row>
    <row r="93" spans="25:27" x14ac:dyDescent="0.25">
      <c r="Y93">
        <v>21.5</v>
      </c>
      <c r="Z93" t="s">
        <v>53</v>
      </c>
      <c r="AA93">
        <v>0.57999999999999996</v>
      </c>
    </row>
    <row r="94" spans="25:27" x14ac:dyDescent="0.25">
      <c r="Y94">
        <v>22</v>
      </c>
      <c r="Z94" t="s">
        <v>53</v>
      </c>
      <c r="AA94">
        <v>0.79</v>
      </c>
    </row>
    <row r="95" spans="25:27" x14ac:dyDescent="0.25">
      <c r="Y95">
        <v>22.5</v>
      </c>
      <c r="Z95" t="s">
        <v>53</v>
      </c>
      <c r="AA95">
        <v>0.57999999999999996</v>
      </c>
    </row>
    <row r="96" spans="25:27" x14ac:dyDescent="0.25">
      <c r="Y96">
        <v>23</v>
      </c>
      <c r="Z96" t="s">
        <v>53</v>
      </c>
      <c r="AA96">
        <v>0.49</v>
      </c>
    </row>
    <row r="97" spans="25:27" x14ac:dyDescent="0.25">
      <c r="Y97">
        <v>23.5</v>
      </c>
      <c r="Z97" t="s">
        <v>53</v>
      </c>
      <c r="AA97">
        <v>0.23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V41"/>
  <sheetViews>
    <sheetView workbookViewId="0">
      <selection activeCell="G33" sqref="G33"/>
    </sheetView>
  </sheetViews>
  <sheetFormatPr defaultRowHeight="15" x14ac:dyDescent="0.25"/>
  <sheetData>
    <row r="1" spans="1:100" x14ac:dyDescent="0.25">
      <c r="A1" t="s">
        <v>1</v>
      </c>
    </row>
    <row r="2" spans="1:100" x14ac:dyDescent="0.25">
      <c r="A2" t="s">
        <v>5</v>
      </c>
      <c r="M2" s="1" t="s">
        <v>17</v>
      </c>
      <c r="Y2" s="1" t="s">
        <v>7</v>
      </c>
      <c r="AP2" s="1" t="s">
        <v>8</v>
      </c>
      <c r="BB2" s="1" t="s">
        <v>9</v>
      </c>
      <c r="BN2" s="1" t="s">
        <v>10</v>
      </c>
      <c r="BZ2" t="s">
        <v>11</v>
      </c>
      <c r="CL2" t="s">
        <v>16</v>
      </c>
    </row>
    <row r="3" spans="1:100" x14ac:dyDescent="0.25">
      <c r="A3" t="s">
        <v>33</v>
      </c>
      <c r="B3" t="s">
        <v>31</v>
      </c>
      <c r="C3" t="s">
        <v>32</v>
      </c>
      <c r="D3" t="s">
        <v>22</v>
      </c>
      <c r="E3" t="s">
        <v>23</v>
      </c>
      <c r="F3" t="s">
        <v>24</v>
      </c>
      <c r="G3" t="s">
        <v>25</v>
      </c>
      <c r="H3" t="s">
        <v>26</v>
      </c>
      <c r="I3" t="s">
        <v>27</v>
      </c>
      <c r="J3" t="s">
        <v>28</v>
      </c>
      <c r="K3" t="s">
        <v>34</v>
      </c>
      <c r="M3" t="s">
        <v>1</v>
      </c>
      <c r="N3" t="s">
        <v>31</v>
      </c>
      <c r="O3" t="s">
        <v>32</v>
      </c>
      <c r="P3" t="s">
        <v>22</v>
      </c>
      <c r="Q3" t="s">
        <v>23</v>
      </c>
      <c r="R3" t="s">
        <v>24</v>
      </c>
      <c r="S3" t="s">
        <v>25</v>
      </c>
      <c r="T3" t="s">
        <v>26</v>
      </c>
      <c r="U3" t="s">
        <v>27</v>
      </c>
      <c r="V3" t="s">
        <v>28</v>
      </c>
      <c r="W3" t="s">
        <v>34</v>
      </c>
      <c r="Y3" t="s">
        <v>1</v>
      </c>
      <c r="Z3" t="s">
        <v>36</v>
      </c>
      <c r="AA3" t="s">
        <v>37</v>
      </c>
      <c r="AB3" t="s">
        <v>38</v>
      </c>
      <c r="AC3" t="s">
        <v>39</v>
      </c>
      <c r="AD3" t="s">
        <v>40</v>
      </c>
      <c r="AE3" t="s">
        <v>41</v>
      </c>
      <c r="AF3" t="s">
        <v>42</v>
      </c>
      <c r="AG3" t="s">
        <v>43</v>
      </c>
      <c r="AH3" t="s">
        <v>44</v>
      </c>
      <c r="AI3" t="s">
        <v>45</v>
      </c>
      <c r="AJ3" t="s">
        <v>46</v>
      </c>
      <c r="AK3" t="s">
        <v>26</v>
      </c>
      <c r="AL3" t="s">
        <v>27</v>
      </c>
      <c r="AM3" t="s">
        <v>28</v>
      </c>
      <c r="AN3" t="s">
        <v>34</v>
      </c>
      <c r="AQ3" t="s">
        <v>31</v>
      </c>
      <c r="AR3" t="s">
        <v>32</v>
      </c>
      <c r="AS3" t="s">
        <v>22</v>
      </c>
      <c r="AT3" t="s">
        <v>23</v>
      </c>
      <c r="AU3" t="s">
        <v>24</v>
      </c>
      <c r="AV3" t="s">
        <v>25</v>
      </c>
      <c r="AW3" t="s">
        <v>26</v>
      </c>
      <c r="AX3" t="s">
        <v>27</v>
      </c>
      <c r="AY3" t="s">
        <v>28</v>
      </c>
      <c r="AZ3" t="s">
        <v>34</v>
      </c>
      <c r="BC3" t="s">
        <v>31</v>
      </c>
      <c r="BD3" t="s">
        <v>32</v>
      </c>
      <c r="BE3" t="s">
        <v>22</v>
      </c>
      <c r="BF3" t="s">
        <v>23</v>
      </c>
      <c r="BG3" t="s">
        <v>24</v>
      </c>
      <c r="BH3" t="s">
        <v>25</v>
      </c>
      <c r="BI3" t="s">
        <v>26</v>
      </c>
      <c r="BJ3" t="s">
        <v>27</v>
      </c>
      <c r="BK3" t="s">
        <v>28</v>
      </c>
      <c r="BL3" t="s">
        <v>34</v>
      </c>
      <c r="BO3" t="s">
        <v>31</v>
      </c>
      <c r="BP3" t="s">
        <v>32</v>
      </c>
      <c r="BQ3" t="s">
        <v>22</v>
      </c>
      <c r="BR3" t="s">
        <v>23</v>
      </c>
      <c r="BS3" t="s">
        <v>24</v>
      </c>
      <c r="BT3" t="s">
        <v>25</v>
      </c>
      <c r="BU3" t="s">
        <v>26</v>
      </c>
      <c r="BV3" t="s">
        <v>27</v>
      </c>
      <c r="BW3" t="s">
        <v>28</v>
      </c>
      <c r="BX3" t="s">
        <v>34</v>
      </c>
      <c r="CA3" t="s">
        <v>31</v>
      </c>
      <c r="CB3" t="s">
        <v>32</v>
      </c>
      <c r="CC3" t="s">
        <v>22</v>
      </c>
      <c r="CD3" t="s">
        <v>23</v>
      </c>
      <c r="CE3" t="s">
        <v>24</v>
      </c>
      <c r="CF3" t="s">
        <v>25</v>
      </c>
      <c r="CG3" t="s">
        <v>26</v>
      </c>
      <c r="CH3" t="s">
        <v>27</v>
      </c>
      <c r="CI3" t="s">
        <v>28</v>
      </c>
      <c r="CJ3" t="s">
        <v>34</v>
      </c>
      <c r="CM3" t="s">
        <v>31</v>
      </c>
      <c r="CN3" t="s">
        <v>32</v>
      </c>
      <c r="CO3" t="s">
        <v>22</v>
      </c>
      <c r="CP3" t="s">
        <v>23</v>
      </c>
      <c r="CQ3" t="s">
        <v>24</v>
      </c>
      <c r="CR3" t="s">
        <v>25</v>
      </c>
      <c r="CS3" t="s">
        <v>26</v>
      </c>
      <c r="CT3" t="s">
        <v>27</v>
      </c>
      <c r="CU3" t="s">
        <v>28</v>
      </c>
      <c r="CV3" t="s">
        <v>34</v>
      </c>
    </row>
    <row r="4" spans="1:100" x14ac:dyDescent="0.25">
      <c r="A4">
        <v>1</v>
      </c>
      <c r="B4">
        <v>512.90700000000004</v>
      </c>
      <c r="C4">
        <v>416.404</v>
      </c>
      <c r="D4">
        <v>929.31100000000004</v>
      </c>
      <c r="E4">
        <v>55.192180012934308</v>
      </c>
      <c r="F4" s="7">
        <v>66.772999999999996</v>
      </c>
      <c r="G4">
        <f>(F4/D4)*100</f>
        <v>7.1852157135770476</v>
      </c>
      <c r="M4">
        <v>1</v>
      </c>
      <c r="N4">
        <v>1315.2280000000001</v>
      </c>
      <c r="O4">
        <v>458.94799999999998</v>
      </c>
      <c r="P4">
        <v>1774.1759999999999</v>
      </c>
      <c r="Q4">
        <v>74.131765957830581</v>
      </c>
      <c r="R4">
        <v>313.93299999999999</v>
      </c>
      <c r="S4">
        <v>17.694580470032285</v>
      </c>
      <c r="T4">
        <v>23.5</v>
      </c>
      <c r="U4">
        <v>76.64</v>
      </c>
      <c r="V4">
        <v>72.459999999999994</v>
      </c>
      <c r="W4">
        <f>U4/V4</f>
        <v>1.0576869997239857</v>
      </c>
      <c r="Y4">
        <v>1</v>
      </c>
      <c r="Z4">
        <v>229.09</v>
      </c>
      <c r="AA4">
        <v>3.89</v>
      </c>
      <c r="AB4">
        <v>205.857</v>
      </c>
      <c r="AC4">
        <v>8.4809999999999999</v>
      </c>
      <c r="AD4">
        <v>447.31799999999998</v>
      </c>
      <c r="AE4">
        <v>97.234405948341006</v>
      </c>
      <c r="AF4">
        <v>52.083752498222736</v>
      </c>
      <c r="AG4">
        <v>107.04300000000001</v>
      </c>
      <c r="AH4">
        <v>96.213999999999999</v>
      </c>
      <c r="AI4">
        <f>(AG4/AD4)*100</f>
        <v>23.929955870320445</v>
      </c>
      <c r="AJ4">
        <f>(AH4/AD4)*100</f>
        <v>21.5090830237102</v>
      </c>
      <c r="AK4">
        <v>24</v>
      </c>
      <c r="AL4">
        <v>120.98</v>
      </c>
      <c r="AM4">
        <v>73.7</v>
      </c>
      <c r="AN4">
        <f>AL4/AM4</f>
        <v>1.6415196743554952</v>
      </c>
      <c r="AP4">
        <v>3</v>
      </c>
      <c r="AQ4">
        <v>510.10700000000003</v>
      </c>
      <c r="AR4">
        <v>171.09899999999999</v>
      </c>
      <c r="AS4">
        <v>681.20600000000002</v>
      </c>
      <c r="AT4">
        <v>74.882928218483102</v>
      </c>
      <c r="AU4">
        <v>168.21299999999999</v>
      </c>
      <c r="AV4">
        <f>(AU4/AS4)*100</f>
        <v>24.693411390974241</v>
      </c>
      <c r="AW4" s="4">
        <v>24</v>
      </c>
      <c r="AX4" s="4">
        <v>71.02</v>
      </c>
      <c r="AY4" s="4">
        <v>73.7</v>
      </c>
      <c r="BB4">
        <v>1</v>
      </c>
      <c r="BC4">
        <v>154.4</v>
      </c>
      <c r="BD4">
        <v>34.244</v>
      </c>
      <c r="BE4">
        <v>188.64400000000001</v>
      </c>
      <c r="BF4">
        <v>81.847289073598944</v>
      </c>
      <c r="BG4">
        <v>71.38</v>
      </c>
      <c r="BH4">
        <f>(BG4/BE4)*100</f>
        <v>37.838468225864588</v>
      </c>
      <c r="BI4">
        <v>24</v>
      </c>
      <c r="BJ4">
        <v>88.58</v>
      </c>
      <c r="BK4">
        <v>73.7</v>
      </c>
      <c r="BL4">
        <f>BJ4/BK4</f>
        <v>1.201899592944369</v>
      </c>
      <c r="BN4">
        <v>3</v>
      </c>
      <c r="BO4">
        <v>1378.606</v>
      </c>
      <c r="BP4">
        <v>672.53700000000003</v>
      </c>
      <c r="BQ4">
        <v>2051.143</v>
      </c>
      <c r="BR4">
        <v>67.211598606240514</v>
      </c>
      <c r="BS4">
        <v>506.81700000000001</v>
      </c>
      <c r="BT4">
        <f>(BS4/BQ4)*100</f>
        <v>24.709003711589101</v>
      </c>
      <c r="BU4">
        <v>24</v>
      </c>
      <c r="BV4">
        <v>176.8</v>
      </c>
      <c r="BW4">
        <v>73.7</v>
      </c>
      <c r="BX4">
        <f>(BV4/BW4)</f>
        <v>2.3989145183175036</v>
      </c>
      <c r="BZ4">
        <v>1</v>
      </c>
      <c r="CA4">
        <v>50.633000000000003</v>
      </c>
      <c r="CB4">
        <v>15.667</v>
      </c>
      <c r="CC4">
        <v>66.3</v>
      </c>
      <c r="CD4">
        <v>76.369532428355967</v>
      </c>
      <c r="CE4">
        <v>33.86</v>
      </c>
      <c r="CF4">
        <f>(CE4/CC4)*100</f>
        <v>51.070889894419302</v>
      </c>
      <c r="CG4">
        <v>24.5</v>
      </c>
      <c r="CH4">
        <v>123.39</v>
      </c>
      <c r="CI4">
        <v>74.930000000000007</v>
      </c>
      <c r="CJ4">
        <f>(CH4/CI4)</f>
        <v>1.6467369544908579</v>
      </c>
      <c r="CL4">
        <v>3</v>
      </c>
      <c r="CM4">
        <v>7.2329999999999997</v>
      </c>
      <c r="CN4">
        <v>5.9669999999999996</v>
      </c>
      <c r="CO4">
        <f>SUM(CM4:CN4)</f>
        <v>13.2</v>
      </c>
      <c r="CP4">
        <f>(CM4/CO4)*100</f>
        <v>54.795454545454547</v>
      </c>
      <c r="CQ4">
        <v>1.1830000000000001</v>
      </c>
      <c r="CR4">
        <f>(CQ4/CO4)*100</f>
        <v>8.9621212121212128</v>
      </c>
    </row>
    <row r="5" spans="1:100" x14ac:dyDescent="0.25">
      <c r="A5">
        <v>3</v>
      </c>
      <c r="B5">
        <v>353.03300000000002</v>
      </c>
      <c r="C5">
        <v>490.93200000000002</v>
      </c>
      <c r="D5">
        <v>843.96500000000003</v>
      </c>
      <c r="E5">
        <v>41.83028917075945</v>
      </c>
      <c r="F5">
        <v>33.200000000000003</v>
      </c>
      <c r="G5">
        <f t="shared" ref="G5:G26" si="0">(F5/D5)*100</f>
        <v>3.9338124211312082</v>
      </c>
      <c r="M5">
        <v>9</v>
      </c>
      <c r="N5">
        <v>1129.672</v>
      </c>
      <c r="O5">
        <v>222.68299999999999</v>
      </c>
      <c r="P5">
        <v>1352.355</v>
      </c>
      <c r="Q5">
        <v>83.533687530271266</v>
      </c>
      <c r="R5">
        <v>397.70600000000002</v>
      </c>
      <c r="S5">
        <v>29.408402379552705</v>
      </c>
      <c r="T5">
        <v>24</v>
      </c>
      <c r="U5">
        <v>133.08000000000001</v>
      </c>
      <c r="V5">
        <v>73.7</v>
      </c>
      <c r="W5">
        <f t="shared" ref="W5:W33" si="1">U5/V5</f>
        <v>1.8056987788331074</v>
      </c>
      <c r="Y5">
        <v>3</v>
      </c>
      <c r="Z5">
        <v>179.08099999999999</v>
      </c>
      <c r="AA5">
        <v>21.832999999999998</v>
      </c>
      <c r="AB5">
        <v>176.99</v>
      </c>
      <c r="AC5">
        <v>8.4</v>
      </c>
      <c r="AD5">
        <v>386.30399999999997</v>
      </c>
      <c r="AE5">
        <v>92.173780235255151</v>
      </c>
      <c r="AF5">
        <v>52.009298376408218</v>
      </c>
      <c r="AG5">
        <v>84.941000000000003</v>
      </c>
      <c r="AH5" s="7">
        <v>80.873999999999995</v>
      </c>
      <c r="AI5">
        <f t="shared" ref="AI5:AI38" si="2">(AG5/AD5)*100</f>
        <v>21.988123343273696</v>
      </c>
      <c r="AJ5">
        <f t="shared" ref="AJ5:AJ38" si="3">(AH5/AD5)*100</f>
        <v>20.935325546719682</v>
      </c>
      <c r="AK5">
        <v>24</v>
      </c>
      <c r="AL5">
        <v>137.88999999999999</v>
      </c>
      <c r="AM5">
        <v>73.7</v>
      </c>
      <c r="AN5">
        <f t="shared" ref="AN5:AN38" si="4">AL5/AM5</f>
        <v>1.8709633649932156</v>
      </c>
      <c r="AP5">
        <v>5</v>
      </c>
      <c r="AQ5">
        <v>449.71600000000001</v>
      </c>
      <c r="AR5">
        <v>212.59299999999999</v>
      </c>
      <c r="AS5">
        <v>662.30899999999997</v>
      </c>
      <c r="AT5">
        <v>67.901236431937363</v>
      </c>
      <c r="AU5">
        <v>88.233000000000004</v>
      </c>
      <c r="AV5">
        <f t="shared" ref="AV5:AV23" si="5">(AU5/AS5)*100</f>
        <v>13.322029445470317</v>
      </c>
      <c r="AW5" s="4">
        <v>29</v>
      </c>
      <c r="AX5" s="4">
        <v>67.75</v>
      </c>
      <c r="AY5" s="4">
        <v>85.96</v>
      </c>
      <c r="BB5">
        <v>7</v>
      </c>
      <c r="BC5">
        <v>722.66700000000003</v>
      </c>
      <c r="BD5">
        <v>451.52499999999998</v>
      </c>
      <c r="BE5">
        <v>1174.192</v>
      </c>
      <c r="BF5">
        <v>61.545897093490673</v>
      </c>
      <c r="BG5">
        <v>324.62700000000001</v>
      </c>
      <c r="BH5">
        <f t="shared" ref="BH5:BH30" si="6">(BG5/BE5)*100</f>
        <v>27.646841402428223</v>
      </c>
      <c r="BI5">
        <v>24</v>
      </c>
      <c r="BJ5">
        <v>97.5</v>
      </c>
      <c r="BK5">
        <v>73.7</v>
      </c>
      <c r="BL5">
        <f t="shared" ref="BL5:BL28" si="7">BJ5/BK5</f>
        <v>1.3229308005427407</v>
      </c>
      <c r="BN5">
        <v>5</v>
      </c>
      <c r="BO5">
        <v>521.66700000000003</v>
      </c>
      <c r="BP5">
        <v>327.44299999999998</v>
      </c>
      <c r="BQ5">
        <v>849.11</v>
      </c>
      <c r="BR5">
        <v>61.436916300597098</v>
      </c>
      <c r="BS5">
        <v>241.81700000000001</v>
      </c>
      <c r="BT5">
        <f t="shared" ref="BT5:BT36" si="8">(BS5/BQ5)*100</f>
        <v>28.478877883901969</v>
      </c>
      <c r="BU5">
        <v>24.5</v>
      </c>
      <c r="BV5">
        <v>88.58</v>
      </c>
      <c r="BW5">
        <v>74.930000000000007</v>
      </c>
      <c r="BX5">
        <f t="shared" ref="BX5:BX36" si="9">(BV5/BW5)</f>
        <v>1.1821700253569998</v>
      </c>
      <c r="BZ5">
        <v>3</v>
      </c>
      <c r="CA5">
        <v>92.373000000000005</v>
      </c>
      <c r="CB5">
        <v>2.0270000000000001</v>
      </c>
      <c r="CC5">
        <v>94.4</v>
      </c>
      <c r="CD5">
        <v>97.852754237288124</v>
      </c>
      <c r="CE5">
        <v>55.28</v>
      </c>
      <c r="CF5">
        <f t="shared" ref="CF5:CF31" si="10">(CE5/CC5)*100</f>
        <v>58.559322033898297</v>
      </c>
      <c r="CG5">
        <v>24</v>
      </c>
      <c r="CH5">
        <v>143.63999999999999</v>
      </c>
      <c r="CI5">
        <v>73.7</v>
      </c>
      <c r="CJ5">
        <f t="shared" ref="CJ5:CJ31" si="11">(CH5/CI5)</f>
        <v>1.9489823609226591</v>
      </c>
      <c r="CL5">
        <v>7</v>
      </c>
      <c r="CM5">
        <v>19.806000000000001</v>
      </c>
      <c r="CN5">
        <v>14.06</v>
      </c>
      <c r="CO5">
        <f t="shared" ref="CO5:CO29" si="12">SUM(CM5:CN5)</f>
        <v>33.866</v>
      </c>
      <c r="CP5">
        <f t="shared" ref="CP5:CP29" si="13">(CM5/CO5)*100</f>
        <v>58.48343471328176</v>
      </c>
      <c r="CQ5">
        <v>6.5220000000000002</v>
      </c>
      <c r="CR5">
        <f t="shared" ref="CR5:CR29" si="14">(CQ5/CO5)*100</f>
        <v>19.258253115218803</v>
      </c>
    </row>
    <row r="6" spans="1:100" x14ac:dyDescent="0.25">
      <c r="A6">
        <v>7</v>
      </c>
      <c r="B6">
        <v>909.86699999999996</v>
      </c>
      <c r="C6">
        <v>753.99099999999999</v>
      </c>
      <c r="D6">
        <v>1663.8579999999999</v>
      </c>
      <c r="E6">
        <v>54.684173769636587</v>
      </c>
      <c r="F6">
        <v>124.71299999999999</v>
      </c>
      <c r="G6">
        <f t="shared" si="0"/>
        <v>7.4954112670672615</v>
      </c>
      <c r="M6">
        <v>11</v>
      </c>
      <c r="N6">
        <v>1141.0999999999999</v>
      </c>
      <c r="O6">
        <v>118.29600000000001</v>
      </c>
      <c r="P6">
        <v>1259.396</v>
      </c>
      <c r="Q6">
        <v>90.606925859697824</v>
      </c>
      <c r="R6">
        <v>265.66699999999997</v>
      </c>
      <c r="S6">
        <v>21.09479464759297</v>
      </c>
      <c r="T6">
        <v>23.5</v>
      </c>
      <c r="U6">
        <v>96.14</v>
      </c>
      <c r="V6">
        <v>72.459999999999994</v>
      </c>
      <c r="W6">
        <f t="shared" si="1"/>
        <v>1.32680099365167</v>
      </c>
      <c r="Y6">
        <v>5</v>
      </c>
      <c r="Z6">
        <v>61.161999999999999</v>
      </c>
      <c r="AA6">
        <v>5.01</v>
      </c>
      <c r="AB6">
        <v>59.524000000000001</v>
      </c>
      <c r="AC6">
        <v>7.8710000000000004</v>
      </c>
      <c r="AD6">
        <v>133.56700000000001</v>
      </c>
      <c r="AE6">
        <v>90.356150845643015</v>
      </c>
      <c r="AF6">
        <v>49.542177334221769</v>
      </c>
      <c r="AG6">
        <v>34.5</v>
      </c>
      <c r="AH6">
        <v>35.1</v>
      </c>
      <c r="AI6">
        <f t="shared" si="2"/>
        <v>25.829733392230114</v>
      </c>
      <c r="AJ6">
        <f t="shared" si="3"/>
        <v>26.278946146877598</v>
      </c>
      <c r="AK6">
        <v>24</v>
      </c>
      <c r="AL6">
        <v>87.39</v>
      </c>
      <c r="AM6">
        <v>73.7</v>
      </c>
      <c r="AN6">
        <f t="shared" si="4"/>
        <v>1.185753052917232</v>
      </c>
      <c r="AP6">
        <v>7</v>
      </c>
      <c r="AQ6">
        <v>663.99099999999999</v>
      </c>
      <c r="AR6">
        <v>65.021000000000001</v>
      </c>
      <c r="AS6">
        <v>729.01199999999994</v>
      </c>
      <c r="AT6">
        <v>91.080942426187775</v>
      </c>
      <c r="AU6">
        <v>155.06</v>
      </c>
      <c r="AV6">
        <f t="shared" si="5"/>
        <v>21.269883074627032</v>
      </c>
      <c r="AW6">
        <v>24</v>
      </c>
      <c r="AX6">
        <v>99.81</v>
      </c>
      <c r="AY6">
        <v>73.7</v>
      </c>
      <c r="AZ6">
        <f>AX6/AY6</f>
        <v>1.3542740841248304</v>
      </c>
      <c r="BB6">
        <v>11</v>
      </c>
      <c r="BC6">
        <v>1125.6469999999999</v>
      </c>
      <c r="BD6">
        <v>237.12</v>
      </c>
      <c r="BE6">
        <v>1362.7669999999998</v>
      </c>
      <c r="BF6">
        <v>82.600106988208552</v>
      </c>
      <c r="BG6">
        <v>417.113</v>
      </c>
      <c r="BH6">
        <f t="shared" si="6"/>
        <v>30.607800159528374</v>
      </c>
      <c r="BI6">
        <v>23.5</v>
      </c>
      <c r="BJ6">
        <v>100.69</v>
      </c>
      <c r="BK6">
        <v>72.459999999999994</v>
      </c>
      <c r="BL6">
        <f t="shared" si="7"/>
        <v>1.3895942589014629</v>
      </c>
      <c r="BN6">
        <v>7</v>
      </c>
      <c r="BO6">
        <v>481.31700000000001</v>
      </c>
      <c r="BP6">
        <v>22.059000000000001</v>
      </c>
      <c r="BQ6">
        <v>503.37600000000003</v>
      </c>
      <c r="BR6">
        <v>95.61778869075998</v>
      </c>
      <c r="BS6">
        <v>175.5</v>
      </c>
      <c r="BT6">
        <f t="shared" si="8"/>
        <v>34.864594259559453</v>
      </c>
      <c r="BU6">
        <v>24.5</v>
      </c>
      <c r="BV6">
        <v>120.72</v>
      </c>
      <c r="BW6">
        <v>74.930000000000007</v>
      </c>
      <c r="BX6">
        <f t="shared" si="9"/>
        <v>1.6111036967836645</v>
      </c>
      <c r="BZ6">
        <v>5</v>
      </c>
      <c r="CA6">
        <v>181.333</v>
      </c>
      <c r="CB6">
        <v>27.667000000000002</v>
      </c>
      <c r="CC6">
        <v>209</v>
      </c>
      <c r="CD6">
        <v>86.762200956937789</v>
      </c>
      <c r="CE6">
        <v>97.8</v>
      </c>
      <c r="CF6">
        <f t="shared" si="10"/>
        <v>46.794258373205736</v>
      </c>
      <c r="CG6">
        <v>24</v>
      </c>
      <c r="CH6">
        <v>184.44</v>
      </c>
      <c r="CI6">
        <v>73.7</v>
      </c>
      <c r="CJ6">
        <f t="shared" si="11"/>
        <v>2.5025780189959295</v>
      </c>
      <c r="CL6">
        <v>9</v>
      </c>
      <c r="CM6">
        <v>22.405999999999999</v>
      </c>
      <c r="CN6">
        <v>19.460999999999999</v>
      </c>
      <c r="CO6">
        <f t="shared" si="12"/>
        <v>41.866999999999997</v>
      </c>
      <c r="CP6">
        <f t="shared" si="13"/>
        <v>53.517089832087329</v>
      </c>
      <c r="CQ6">
        <v>2.9940000000000002</v>
      </c>
      <c r="CR6">
        <f t="shared" si="14"/>
        <v>7.1512169489096431</v>
      </c>
    </row>
    <row r="7" spans="1:100" x14ac:dyDescent="0.25">
      <c r="A7">
        <v>9</v>
      </c>
      <c r="B7">
        <v>552.29300000000001</v>
      </c>
      <c r="C7">
        <v>497.49099999999999</v>
      </c>
      <c r="D7">
        <v>1049.7840000000001</v>
      </c>
      <c r="E7">
        <v>52.610155993994958</v>
      </c>
      <c r="F7">
        <v>110.56699999999999</v>
      </c>
      <c r="G7">
        <f t="shared" si="0"/>
        <v>10.532357132514877</v>
      </c>
      <c r="M7">
        <v>13</v>
      </c>
      <c r="N7">
        <v>710.54399999999998</v>
      </c>
      <c r="O7">
        <v>51.743000000000002</v>
      </c>
      <c r="P7">
        <v>762.28700000000003</v>
      </c>
      <c r="Q7">
        <v>93.212136636201308</v>
      </c>
      <c r="R7">
        <v>267.53300000000002</v>
      </c>
      <c r="S7">
        <v>35.096098975845059</v>
      </c>
      <c r="T7">
        <v>24</v>
      </c>
      <c r="U7">
        <v>99.28</v>
      </c>
      <c r="V7">
        <v>73.7</v>
      </c>
      <c r="W7">
        <f t="shared" si="1"/>
        <v>1.3470827679782904</v>
      </c>
      <c r="Y7">
        <v>7</v>
      </c>
      <c r="Z7">
        <v>161.88999999999999</v>
      </c>
      <c r="AA7">
        <v>3.7290000000000001</v>
      </c>
      <c r="AB7">
        <v>145.08099999999999</v>
      </c>
      <c r="AC7">
        <v>10.967000000000001</v>
      </c>
      <c r="AD7">
        <v>321.66699999999997</v>
      </c>
      <c r="AE7">
        <v>95.431300071191643</v>
      </c>
      <c r="AF7">
        <v>51.487718665576523</v>
      </c>
      <c r="AG7">
        <v>79.585999999999999</v>
      </c>
      <c r="AH7">
        <v>68.575999999999993</v>
      </c>
      <c r="AI7">
        <f t="shared" si="2"/>
        <v>24.741736018926407</v>
      </c>
      <c r="AJ7">
        <f t="shared" si="3"/>
        <v>21.318941638402446</v>
      </c>
      <c r="AK7">
        <v>24</v>
      </c>
      <c r="AL7">
        <v>123.44</v>
      </c>
      <c r="AM7">
        <v>73.7</v>
      </c>
      <c r="AN7">
        <f t="shared" si="4"/>
        <v>1.674898236092266</v>
      </c>
      <c r="AP7">
        <v>9</v>
      </c>
      <c r="AQ7">
        <v>612.59699999999998</v>
      </c>
      <c r="AR7">
        <v>48.155999999999999</v>
      </c>
      <c r="AS7">
        <v>660.75299999999993</v>
      </c>
      <c r="AT7">
        <v>92.711951364579519</v>
      </c>
      <c r="AU7">
        <v>183.36</v>
      </c>
      <c r="AV7">
        <f t="shared" si="5"/>
        <v>27.750157774539051</v>
      </c>
      <c r="AW7">
        <v>24</v>
      </c>
      <c r="AX7">
        <v>79.78</v>
      </c>
      <c r="AY7">
        <v>73.7</v>
      </c>
      <c r="AZ7">
        <f t="shared" ref="AZ7:AZ22" si="15">AX7/AY7</f>
        <v>1.0824966078697422</v>
      </c>
      <c r="BB7">
        <v>13</v>
      </c>
      <c r="BC7">
        <v>380.96</v>
      </c>
      <c r="BD7">
        <v>68.326999999999998</v>
      </c>
      <c r="BE7">
        <v>449.28699999999998</v>
      </c>
      <c r="BF7">
        <v>84.792126191053825</v>
      </c>
      <c r="BG7">
        <v>79.173000000000002</v>
      </c>
      <c r="BH7">
        <f t="shared" si="6"/>
        <v>17.621920954757204</v>
      </c>
      <c r="BI7">
        <v>24</v>
      </c>
      <c r="BJ7">
        <v>96.63</v>
      </c>
      <c r="BK7">
        <v>73.7</v>
      </c>
      <c r="BL7">
        <f t="shared" si="7"/>
        <v>1.3111261872455902</v>
      </c>
      <c r="BN7">
        <v>9</v>
      </c>
      <c r="BO7">
        <v>524.50599999999997</v>
      </c>
      <c r="BP7">
        <v>151.624</v>
      </c>
      <c r="BQ7">
        <v>676.13</v>
      </c>
      <c r="BR7">
        <v>77.574726753730786</v>
      </c>
      <c r="BS7">
        <v>331.86700000000002</v>
      </c>
      <c r="BT7">
        <f t="shared" si="8"/>
        <v>49.083312380755181</v>
      </c>
      <c r="BU7">
        <v>24</v>
      </c>
      <c r="BV7">
        <v>174.32</v>
      </c>
      <c r="BW7">
        <v>73.7</v>
      </c>
      <c r="BX7">
        <f t="shared" si="9"/>
        <v>2.3652645861601083</v>
      </c>
      <c r="BZ7">
        <v>7</v>
      </c>
      <c r="CA7">
        <v>188.42699999999999</v>
      </c>
      <c r="CB7">
        <v>52.173000000000002</v>
      </c>
      <c r="CC7">
        <v>240.6</v>
      </c>
      <c r="CD7">
        <v>78.315461346633413</v>
      </c>
      <c r="CE7">
        <v>121.187</v>
      </c>
      <c r="CF7">
        <f t="shared" si="10"/>
        <v>50.368661679135499</v>
      </c>
      <c r="CG7">
        <v>24</v>
      </c>
      <c r="CH7">
        <v>144.19</v>
      </c>
      <c r="CI7">
        <v>73.7</v>
      </c>
      <c r="CJ7">
        <f t="shared" si="11"/>
        <v>1.9564450474898234</v>
      </c>
      <c r="CL7">
        <v>11</v>
      </c>
      <c r="CM7">
        <v>7.3330000000000002</v>
      </c>
      <c r="CN7">
        <v>4.1680000000000001</v>
      </c>
      <c r="CO7">
        <f t="shared" si="12"/>
        <v>11.501000000000001</v>
      </c>
      <c r="CP7">
        <f t="shared" si="13"/>
        <v>63.759673071906789</v>
      </c>
      <c r="CQ7">
        <v>2.9220000000000002</v>
      </c>
      <c r="CR7">
        <f t="shared" si="14"/>
        <v>25.406486392487608</v>
      </c>
    </row>
    <row r="8" spans="1:100" x14ac:dyDescent="0.25">
      <c r="A8">
        <v>17</v>
      </c>
      <c r="B8">
        <v>94.507000000000005</v>
      </c>
      <c r="C8">
        <v>125.14700000000001</v>
      </c>
      <c r="D8">
        <v>219.654</v>
      </c>
      <c r="E8">
        <v>43.025394484052192</v>
      </c>
      <c r="F8">
        <v>12.132999999999999</v>
      </c>
      <c r="G8">
        <f t="shared" si="0"/>
        <v>5.5236872535897357</v>
      </c>
      <c r="M8">
        <v>15</v>
      </c>
      <c r="N8">
        <v>739.25</v>
      </c>
      <c r="O8">
        <v>437.22199999999998</v>
      </c>
      <c r="P8">
        <v>1176.472</v>
      </c>
      <c r="Q8">
        <v>62.836174596590489</v>
      </c>
      <c r="R8">
        <v>276.23899999999998</v>
      </c>
      <c r="S8">
        <v>23.48028682365581</v>
      </c>
      <c r="T8">
        <v>23.5</v>
      </c>
      <c r="U8">
        <v>96.23</v>
      </c>
      <c r="V8">
        <v>72.459999999999994</v>
      </c>
      <c r="W8">
        <f t="shared" si="1"/>
        <v>1.3280430582390286</v>
      </c>
      <c r="Y8">
        <v>9</v>
      </c>
      <c r="Z8">
        <v>53.119</v>
      </c>
      <c r="AA8">
        <v>8.1950000000000003</v>
      </c>
      <c r="AB8">
        <v>58.128999999999998</v>
      </c>
      <c r="AC8">
        <v>4.9619999999999997</v>
      </c>
      <c r="AD8">
        <v>124.405</v>
      </c>
      <c r="AE8">
        <v>89.424058518548279</v>
      </c>
      <c r="AF8">
        <v>49.285800409951371</v>
      </c>
      <c r="AG8">
        <v>41.186</v>
      </c>
      <c r="AH8">
        <v>36.276000000000003</v>
      </c>
      <c r="AI8">
        <f t="shared" si="2"/>
        <v>33.106386399260479</v>
      </c>
      <c r="AJ8">
        <f t="shared" si="3"/>
        <v>29.159599694546039</v>
      </c>
      <c r="AK8">
        <v>24</v>
      </c>
      <c r="AL8">
        <v>77.900000000000006</v>
      </c>
      <c r="AM8">
        <v>73.7</v>
      </c>
      <c r="AN8">
        <f t="shared" si="4"/>
        <v>1.0569877883310719</v>
      </c>
      <c r="AP8">
        <v>17</v>
      </c>
      <c r="AQ8">
        <v>903.3</v>
      </c>
      <c r="AR8">
        <v>310.43799999999999</v>
      </c>
      <c r="AS8">
        <v>1213.7379999999998</v>
      </c>
      <c r="AT8">
        <v>74.422980906917317</v>
      </c>
      <c r="AU8">
        <v>525.36699999999996</v>
      </c>
      <c r="AV8">
        <f t="shared" si="5"/>
        <v>43.285041747065677</v>
      </c>
      <c r="AW8">
        <v>24</v>
      </c>
      <c r="AX8">
        <v>128.66</v>
      </c>
      <c r="AY8">
        <v>73.7</v>
      </c>
      <c r="AZ8">
        <f t="shared" si="15"/>
        <v>1.7457259158751695</v>
      </c>
      <c r="BB8">
        <v>17</v>
      </c>
      <c r="BC8">
        <v>1407.88</v>
      </c>
      <c r="BD8">
        <v>717.05499999999995</v>
      </c>
      <c r="BE8">
        <v>2124.9349999999999</v>
      </c>
      <c r="BF8">
        <v>66.255203100330135</v>
      </c>
      <c r="BG8">
        <v>469.25299999999999</v>
      </c>
      <c r="BH8">
        <f t="shared" si="6"/>
        <v>22.083169602834911</v>
      </c>
      <c r="BI8">
        <v>24</v>
      </c>
      <c r="BJ8">
        <v>92.51</v>
      </c>
      <c r="BK8">
        <v>73.7</v>
      </c>
      <c r="BL8">
        <f t="shared" si="7"/>
        <v>1.2552238805970148</v>
      </c>
      <c r="BN8">
        <v>11</v>
      </c>
      <c r="BO8">
        <v>575.928</v>
      </c>
      <c r="BP8">
        <v>204.04599999999999</v>
      </c>
      <c r="BQ8">
        <v>779.97399999999993</v>
      </c>
      <c r="BR8">
        <v>73.839384389736068</v>
      </c>
      <c r="BS8">
        <v>268.85000000000002</v>
      </c>
      <c r="BT8">
        <f t="shared" si="8"/>
        <v>34.469097687871653</v>
      </c>
      <c r="BU8" s="4">
        <v>23</v>
      </c>
      <c r="BV8" s="4">
        <v>68.989999999999995</v>
      </c>
      <c r="BW8" s="4">
        <v>71.22</v>
      </c>
      <c r="BZ8">
        <v>11</v>
      </c>
      <c r="CA8">
        <v>139.86699999999999</v>
      </c>
      <c r="CB8">
        <v>25.332999999999998</v>
      </c>
      <c r="CC8">
        <v>165.2</v>
      </c>
      <c r="CD8">
        <v>84.665254237288138</v>
      </c>
      <c r="CE8">
        <v>96.093000000000004</v>
      </c>
      <c r="CF8">
        <f t="shared" si="10"/>
        <v>58.167675544794193</v>
      </c>
      <c r="CG8">
        <v>24</v>
      </c>
      <c r="CH8">
        <v>169.01</v>
      </c>
      <c r="CI8">
        <v>73.7</v>
      </c>
      <c r="CJ8">
        <f t="shared" si="11"/>
        <v>2.2932157394843959</v>
      </c>
      <c r="CL8">
        <v>15</v>
      </c>
      <c r="CM8">
        <v>103.65600000000001</v>
      </c>
      <c r="CN8">
        <v>75.888999999999996</v>
      </c>
      <c r="CO8">
        <f t="shared" si="12"/>
        <v>179.54500000000002</v>
      </c>
      <c r="CP8">
        <f t="shared" si="13"/>
        <v>57.732601854688234</v>
      </c>
      <c r="CQ8">
        <v>12.206</v>
      </c>
      <c r="CR8">
        <f t="shared" si="14"/>
        <v>6.7982956918878266</v>
      </c>
    </row>
    <row r="9" spans="1:100" x14ac:dyDescent="0.25">
      <c r="A9">
        <v>19</v>
      </c>
      <c r="B9">
        <v>998.65300000000002</v>
      </c>
      <c r="C9">
        <v>616.87900000000002</v>
      </c>
      <c r="D9">
        <v>1615.5320000000002</v>
      </c>
      <c r="E9">
        <v>61.815736240445865</v>
      </c>
      <c r="F9">
        <v>140.84700000000001</v>
      </c>
      <c r="G9">
        <f t="shared" si="0"/>
        <v>8.7183045584983763</v>
      </c>
      <c r="M9">
        <v>19</v>
      </c>
      <c r="N9">
        <v>1656.511</v>
      </c>
      <c r="O9">
        <v>351.51400000000001</v>
      </c>
      <c r="P9">
        <v>2008.0250000000001</v>
      </c>
      <c r="Q9">
        <v>82.494540655619318</v>
      </c>
      <c r="R9">
        <v>472.95</v>
      </c>
      <c r="S9">
        <v>23.552993613127324</v>
      </c>
      <c r="T9">
        <v>24</v>
      </c>
      <c r="U9">
        <v>126.64</v>
      </c>
      <c r="V9">
        <v>73.7</v>
      </c>
      <c r="W9">
        <f t="shared" si="1"/>
        <v>1.7183175033921303</v>
      </c>
      <c r="Y9">
        <v>13</v>
      </c>
      <c r="Z9">
        <v>61.695</v>
      </c>
      <c r="AA9">
        <v>5.0049999999999999</v>
      </c>
      <c r="AB9">
        <v>42.747999999999998</v>
      </c>
      <c r="AC9">
        <v>9.6760000000000002</v>
      </c>
      <c r="AD9">
        <v>119.12400000000001</v>
      </c>
      <c r="AE9">
        <v>87.675867163627814</v>
      </c>
      <c r="AF9">
        <v>55.992075484369231</v>
      </c>
      <c r="AG9">
        <v>17.010000000000002</v>
      </c>
      <c r="AH9">
        <v>23.19</v>
      </c>
      <c r="AI9">
        <f t="shared" si="2"/>
        <v>14.279238440616501</v>
      </c>
      <c r="AJ9">
        <f t="shared" si="3"/>
        <v>19.46710990228669</v>
      </c>
      <c r="AK9" s="4">
        <v>24</v>
      </c>
      <c r="AL9" s="4">
        <v>72.099999999999994</v>
      </c>
      <c r="AM9" s="4">
        <v>73.7</v>
      </c>
      <c r="AP9">
        <v>19</v>
      </c>
      <c r="AQ9">
        <v>306.416</v>
      </c>
      <c r="AR9">
        <v>25.588000000000001</v>
      </c>
      <c r="AS9">
        <v>332.00400000000002</v>
      </c>
      <c r="AT9">
        <v>92.292863941398295</v>
      </c>
      <c r="AU9">
        <v>157.40700000000001</v>
      </c>
      <c r="AV9">
        <f t="shared" si="5"/>
        <v>47.411175768966643</v>
      </c>
      <c r="AW9">
        <v>24.5</v>
      </c>
      <c r="AX9">
        <v>62.71</v>
      </c>
      <c r="AY9">
        <v>74.930000000000007</v>
      </c>
      <c r="AZ9">
        <f t="shared" si="15"/>
        <v>0.83691445348992388</v>
      </c>
      <c r="BB9">
        <v>23</v>
      </c>
      <c r="BC9">
        <v>702.78700000000003</v>
      </c>
      <c r="BD9">
        <v>698.60400000000004</v>
      </c>
      <c r="BE9">
        <v>1401.3910000000001</v>
      </c>
      <c r="BF9">
        <v>50.149244572000249</v>
      </c>
      <c r="BG9">
        <v>278.58699999999999</v>
      </c>
      <c r="BH9">
        <f t="shared" si="6"/>
        <v>19.879319904295087</v>
      </c>
      <c r="BI9" s="4">
        <v>24.5</v>
      </c>
      <c r="BJ9" s="4">
        <v>73.569999999999993</v>
      </c>
      <c r="BK9" s="4">
        <v>74.930000000000007</v>
      </c>
      <c r="BN9">
        <v>17</v>
      </c>
      <c r="BO9">
        <v>537.80600000000004</v>
      </c>
      <c r="BP9">
        <v>443.75400000000002</v>
      </c>
      <c r="BQ9">
        <v>981.56000000000006</v>
      </c>
      <c r="BR9">
        <v>54.790945026284689</v>
      </c>
      <c r="BS9">
        <v>260.75599999999997</v>
      </c>
      <c r="BT9">
        <f t="shared" si="8"/>
        <v>26.565467215452948</v>
      </c>
      <c r="BU9">
        <v>24.5</v>
      </c>
      <c r="BV9">
        <v>93.39</v>
      </c>
      <c r="BW9">
        <v>74.930000000000007</v>
      </c>
      <c r="BX9">
        <f t="shared" si="9"/>
        <v>1.2463632723875617</v>
      </c>
      <c r="BZ9">
        <v>15</v>
      </c>
      <c r="CA9">
        <v>188.51300000000001</v>
      </c>
      <c r="CB9">
        <v>52.893000000000001</v>
      </c>
      <c r="CC9">
        <v>241.40600000000001</v>
      </c>
      <c r="CD9">
        <v>78.089608377587965</v>
      </c>
      <c r="CE9">
        <v>130.28700000000001</v>
      </c>
      <c r="CF9">
        <f t="shared" si="10"/>
        <v>53.970075308815858</v>
      </c>
      <c r="CG9">
        <v>24</v>
      </c>
      <c r="CH9">
        <v>131.34</v>
      </c>
      <c r="CI9">
        <v>73.7</v>
      </c>
      <c r="CJ9">
        <f t="shared" si="11"/>
        <v>1.7820895522388061</v>
      </c>
      <c r="CL9">
        <v>17</v>
      </c>
      <c r="CM9">
        <v>14.382999999999999</v>
      </c>
      <c r="CN9">
        <v>9.9499999999999993</v>
      </c>
      <c r="CO9">
        <f t="shared" si="12"/>
        <v>24.332999999999998</v>
      </c>
      <c r="CP9">
        <f t="shared" si="13"/>
        <v>59.109028890806727</v>
      </c>
      <c r="CQ9">
        <v>4.194</v>
      </c>
      <c r="CR9">
        <f t="shared" si="14"/>
        <v>17.235852545925287</v>
      </c>
    </row>
    <row r="10" spans="1:100" x14ac:dyDescent="0.25">
      <c r="A10">
        <v>23</v>
      </c>
      <c r="B10">
        <v>669.68</v>
      </c>
      <c r="C10">
        <v>554.02099999999996</v>
      </c>
      <c r="D10">
        <v>1223.701</v>
      </c>
      <c r="E10">
        <v>54.725786773076102</v>
      </c>
      <c r="F10">
        <v>69.64</v>
      </c>
      <c r="G10">
        <f t="shared" si="0"/>
        <v>5.6909326706442176</v>
      </c>
      <c r="M10">
        <v>21</v>
      </c>
      <c r="N10">
        <v>514.86099999999999</v>
      </c>
      <c r="O10">
        <v>178.18600000000001</v>
      </c>
      <c r="P10">
        <v>693.04700000000003</v>
      </c>
      <c r="Q10">
        <v>74.289478202777005</v>
      </c>
      <c r="R10">
        <v>121.5</v>
      </c>
      <c r="S10">
        <v>17.531278542436514</v>
      </c>
      <c r="T10">
        <v>24</v>
      </c>
      <c r="U10">
        <v>76.19</v>
      </c>
      <c r="V10">
        <v>73.7</v>
      </c>
      <c r="W10">
        <f t="shared" si="1"/>
        <v>1.0337856173677069</v>
      </c>
      <c r="Y10">
        <v>19</v>
      </c>
      <c r="Z10">
        <v>250.41399999999999</v>
      </c>
      <c r="AA10">
        <v>10.205</v>
      </c>
      <c r="AB10">
        <v>273.75200000000001</v>
      </c>
      <c r="AC10">
        <v>5.4710000000000001</v>
      </c>
      <c r="AD10">
        <v>539.84199999999998</v>
      </c>
      <c r="AE10">
        <v>97.09618740298086</v>
      </c>
      <c r="AF10">
        <v>48.27690324205971</v>
      </c>
      <c r="AG10">
        <v>130.27099999999999</v>
      </c>
      <c r="AH10">
        <v>110.07599999999999</v>
      </c>
      <c r="AI10">
        <f t="shared" si="2"/>
        <v>24.131319904712857</v>
      </c>
      <c r="AJ10">
        <f t="shared" si="3"/>
        <v>20.390410527524718</v>
      </c>
      <c r="AK10">
        <v>24</v>
      </c>
      <c r="AL10">
        <v>91.27</v>
      </c>
      <c r="AM10">
        <v>73.7</v>
      </c>
      <c r="AN10">
        <f t="shared" si="4"/>
        <v>1.2383989145183174</v>
      </c>
      <c r="AP10">
        <v>27</v>
      </c>
      <c r="AQ10">
        <v>1649.326</v>
      </c>
      <c r="AR10">
        <v>147.84399999999999</v>
      </c>
      <c r="AS10">
        <v>1797.17</v>
      </c>
      <c r="AT10">
        <v>91.773510574959516</v>
      </c>
      <c r="AU10">
        <v>157.6</v>
      </c>
      <c r="AV10">
        <f t="shared" si="5"/>
        <v>8.7693429113550749</v>
      </c>
      <c r="AW10">
        <v>24.5</v>
      </c>
      <c r="AX10">
        <v>84.32</v>
      </c>
      <c r="AY10">
        <v>74.930000000000007</v>
      </c>
      <c r="AZ10">
        <f t="shared" si="15"/>
        <v>1.1253169624983317</v>
      </c>
      <c r="BB10">
        <v>25</v>
      </c>
      <c r="BC10">
        <v>895.10699999999997</v>
      </c>
      <c r="BD10">
        <v>645.71299999999997</v>
      </c>
      <c r="BE10">
        <v>1540.82</v>
      </c>
      <c r="BF10">
        <v>58.092898586466944</v>
      </c>
      <c r="BG10">
        <v>307.74700000000001</v>
      </c>
      <c r="BH10">
        <f t="shared" si="6"/>
        <v>19.972936488363342</v>
      </c>
      <c r="BI10">
        <v>25</v>
      </c>
      <c r="BJ10">
        <v>92.59</v>
      </c>
      <c r="BK10">
        <v>76.17</v>
      </c>
      <c r="BL10">
        <f t="shared" si="7"/>
        <v>1.2155704345542864</v>
      </c>
      <c r="BN10">
        <v>19</v>
      </c>
      <c r="BO10">
        <v>774.97799999999995</v>
      </c>
      <c r="BP10">
        <v>357.661</v>
      </c>
      <c r="BQ10">
        <v>1132.6389999999999</v>
      </c>
      <c r="BR10">
        <v>68.422330504247171</v>
      </c>
      <c r="BS10">
        <v>364.03899999999999</v>
      </c>
      <c r="BT10">
        <f t="shared" si="8"/>
        <v>32.140779189132637</v>
      </c>
      <c r="BU10">
        <v>24</v>
      </c>
      <c r="BV10">
        <v>139.78</v>
      </c>
      <c r="BW10">
        <v>73.7</v>
      </c>
      <c r="BX10">
        <f t="shared" si="9"/>
        <v>1.896607869742198</v>
      </c>
      <c r="BZ10">
        <v>17</v>
      </c>
      <c r="CA10">
        <v>90.653000000000006</v>
      </c>
      <c r="CB10">
        <v>40.965000000000003</v>
      </c>
      <c r="CC10">
        <v>131.61799999999999</v>
      </c>
      <c r="CD10">
        <v>68.875837651385069</v>
      </c>
      <c r="CE10">
        <v>61.412999999999997</v>
      </c>
      <c r="CF10">
        <f t="shared" si="10"/>
        <v>46.660031302709356</v>
      </c>
      <c r="CG10">
        <v>24</v>
      </c>
      <c r="CH10">
        <v>120.06</v>
      </c>
      <c r="CI10">
        <v>73.7</v>
      </c>
      <c r="CJ10">
        <f t="shared" si="11"/>
        <v>1.6290366350067842</v>
      </c>
      <c r="CL10">
        <v>19</v>
      </c>
      <c r="CM10">
        <v>40.143999999999998</v>
      </c>
      <c r="CN10">
        <v>30.372</v>
      </c>
      <c r="CO10">
        <f t="shared" si="12"/>
        <v>70.515999999999991</v>
      </c>
      <c r="CP10">
        <f t="shared" si="13"/>
        <v>56.928923932157247</v>
      </c>
      <c r="CQ10">
        <v>6.4720000000000004</v>
      </c>
      <c r="CR10">
        <f t="shared" si="14"/>
        <v>9.1780588802541274</v>
      </c>
    </row>
    <row r="11" spans="1:100" x14ac:dyDescent="0.25">
      <c r="A11">
        <v>25</v>
      </c>
      <c r="B11">
        <v>242.19300000000001</v>
      </c>
      <c r="C11">
        <v>249.28100000000001</v>
      </c>
      <c r="D11">
        <v>491.47400000000005</v>
      </c>
      <c r="E11">
        <v>49.278903868770271</v>
      </c>
      <c r="F11">
        <v>45.933</v>
      </c>
      <c r="G11">
        <f t="shared" si="0"/>
        <v>9.3459674367311383</v>
      </c>
      <c r="M11">
        <v>23</v>
      </c>
      <c r="N11">
        <v>469.79399999999998</v>
      </c>
      <c r="O11">
        <v>235.559</v>
      </c>
      <c r="P11">
        <v>705.35299999999995</v>
      </c>
      <c r="Q11">
        <v>66.604097522800643</v>
      </c>
      <c r="R11">
        <v>164.05600000000001</v>
      </c>
      <c r="S11">
        <v>23.258708760010947</v>
      </c>
      <c r="T11" s="4">
        <v>23</v>
      </c>
      <c r="U11" s="4">
        <v>60.42</v>
      </c>
      <c r="V11" s="4">
        <v>71.22</v>
      </c>
      <c r="Y11">
        <v>27</v>
      </c>
      <c r="Z11">
        <v>205.27600000000001</v>
      </c>
      <c r="AA11">
        <v>8.7140000000000004</v>
      </c>
      <c r="AB11">
        <v>180.476</v>
      </c>
      <c r="AC11">
        <v>7.91</v>
      </c>
      <c r="AD11">
        <v>402.37600000000003</v>
      </c>
      <c r="AE11">
        <v>95.868540867248541</v>
      </c>
      <c r="AF11">
        <v>53.18160128834721</v>
      </c>
      <c r="AG11">
        <v>80.771000000000001</v>
      </c>
      <c r="AH11">
        <v>64.566999999999993</v>
      </c>
      <c r="AI11">
        <f t="shared" si="2"/>
        <v>20.073513330814958</v>
      </c>
      <c r="AJ11">
        <f t="shared" si="3"/>
        <v>16.046434180965065</v>
      </c>
      <c r="AK11">
        <v>24</v>
      </c>
      <c r="AL11">
        <v>118.3</v>
      </c>
      <c r="AM11">
        <v>73.7</v>
      </c>
      <c r="AN11">
        <f t="shared" si="4"/>
        <v>1.6051560379918588</v>
      </c>
      <c r="AP11">
        <v>29</v>
      </c>
      <c r="AQ11">
        <v>566.46199999999999</v>
      </c>
      <c r="AR11">
        <v>121.374</v>
      </c>
      <c r="AS11">
        <v>687.83600000000001</v>
      </c>
      <c r="AT11">
        <v>82.354223971993321</v>
      </c>
      <c r="AU11">
        <v>245.78</v>
      </c>
      <c r="AV11">
        <f t="shared" si="5"/>
        <v>35.732354805505963</v>
      </c>
      <c r="AW11">
        <v>24</v>
      </c>
      <c r="AX11">
        <v>112.81</v>
      </c>
      <c r="AY11">
        <v>73.7</v>
      </c>
      <c r="AZ11">
        <f t="shared" si="15"/>
        <v>1.5306648575305291</v>
      </c>
      <c r="BB11">
        <v>27</v>
      </c>
      <c r="BC11">
        <v>468.267</v>
      </c>
      <c r="BD11">
        <v>235.36799999999999</v>
      </c>
      <c r="BE11">
        <v>703.63499999999999</v>
      </c>
      <c r="BF11">
        <v>66.549702615702742</v>
      </c>
      <c r="BG11">
        <v>116.907</v>
      </c>
      <c r="BH11">
        <f t="shared" si="6"/>
        <v>16.614722121554497</v>
      </c>
      <c r="BI11">
        <v>24</v>
      </c>
      <c r="BJ11">
        <v>87.76</v>
      </c>
      <c r="BK11">
        <v>73.7</v>
      </c>
      <c r="BL11">
        <f t="shared" si="7"/>
        <v>1.1907734056987789</v>
      </c>
      <c r="BN11">
        <v>21</v>
      </c>
      <c r="BO11">
        <v>494.69400000000002</v>
      </c>
      <c r="BP11">
        <v>117.789</v>
      </c>
      <c r="BQ11">
        <v>612.48300000000006</v>
      </c>
      <c r="BR11">
        <v>80.768609087925697</v>
      </c>
      <c r="BS11">
        <v>202.93899999999999</v>
      </c>
      <c r="BT11">
        <f t="shared" si="8"/>
        <v>33.133817591671928</v>
      </c>
      <c r="BU11">
        <v>23.5</v>
      </c>
      <c r="BV11">
        <v>95.93</v>
      </c>
      <c r="BW11">
        <v>72.459999999999994</v>
      </c>
      <c r="BX11">
        <f t="shared" si="9"/>
        <v>1.3239028429478334</v>
      </c>
      <c r="BZ11">
        <v>19</v>
      </c>
      <c r="CA11">
        <v>167.36</v>
      </c>
      <c r="CB11">
        <v>256.916</v>
      </c>
      <c r="CC11">
        <v>424.27600000000001</v>
      </c>
      <c r="CD11">
        <v>39.446020986339079</v>
      </c>
      <c r="CE11">
        <v>113.32</v>
      </c>
      <c r="CF11">
        <f t="shared" si="10"/>
        <v>26.709029028274045</v>
      </c>
      <c r="CG11">
        <v>24.5</v>
      </c>
      <c r="CH11">
        <v>117.09</v>
      </c>
      <c r="CI11">
        <v>74.930000000000007</v>
      </c>
      <c r="CJ11">
        <f t="shared" si="11"/>
        <v>1.5626584812491657</v>
      </c>
      <c r="CL11">
        <v>23</v>
      </c>
      <c r="CM11">
        <v>22.082999999999998</v>
      </c>
      <c r="CN11">
        <v>18.428999999999998</v>
      </c>
      <c r="CO11">
        <f t="shared" si="12"/>
        <v>40.512</v>
      </c>
      <c r="CP11">
        <f t="shared" si="13"/>
        <v>54.509774881516584</v>
      </c>
      <c r="CQ11">
        <v>6.1390000000000002</v>
      </c>
      <c r="CR11">
        <f t="shared" si="14"/>
        <v>15.153534755134283</v>
      </c>
    </row>
    <row r="12" spans="1:100" x14ac:dyDescent="0.25">
      <c r="A12">
        <v>27</v>
      </c>
      <c r="B12">
        <v>191.447</v>
      </c>
      <c r="C12">
        <v>191.27099999999999</v>
      </c>
      <c r="D12">
        <v>382.71799999999996</v>
      </c>
      <c r="E12">
        <v>50.02299343119477</v>
      </c>
      <c r="F12">
        <v>28.207000000000001</v>
      </c>
      <c r="G12">
        <f t="shared" si="0"/>
        <v>7.3701785648963476</v>
      </c>
      <c r="M12">
        <v>27</v>
      </c>
      <c r="N12">
        <v>784.14400000000001</v>
      </c>
      <c r="O12">
        <v>350.548</v>
      </c>
      <c r="P12">
        <v>1134.692</v>
      </c>
      <c r="Q12">
        <v>69.10633017594202</v>
      </c>
      <c r="R12">
        <v>235.5</v>
      </c>
      <c r="S12">
        <v>20.754530744906987</v>
      </c>
      <c r="T12">
        <v>23</v>
      </c>
      <c r="U12">
        <v>83.82</v>
      </c>
      <c r="V12">
        <v>71.22</v>
      </c>
      <c r="W12">
        <f t="shared" si="1"/>
        <v>1.1769165964616679</v>
      </c>
      <c r="Y12">
        <v>1</v>
      </c>
      <c r="Z12">
        <v>288.33999999999997</v>
      </c>
      <c r="AA12">
        <v>41.738999999999997</v>
      </c>
      <c r="AB12">
        <v>250.417</v>
      </c>
      <c r="AC12">
        <v>55.978000000000002</v>
      </c>
      <c r="AD12">
        <v>636.47399999999993</v>
      </c>
      <c r="AE12">
        <v>84.647134054179745</v>
      </c>
      <c r="AF12">
        <v>51.860563039495723</v>
      </c>
      <c r="AG12">
        <v>92.76</v>
      </c>
      <c r="AH12">
        <v>79.477999999999994</v>
      </c>
      <c r="AI12">
        <f t="shared" si="2"/>
        <v>14.574043872962605</v>
      </c>
      <c r="AJ12">
        <f t="shared" si="3"/>
        <v>12.487234356784411</v>
      </c>
      <c r="AK12">
        <v>31</v>
      </c>
      <c r="AL12">
        <v>93.96</v>
      </c>
      <c r="AM12">
        <v>90.81</v>
      </c>
      <c r="AN12">
        <f t="shared" si="4"/>
        <v>1.0346878097125867</v>
      </c>
      <c r="AP12">
        <v>31</v>
      </c>
      <c r="AQ12">
        <v>425.24200000000002</v>
      </c>
      <c r="AR12">
        <v>150.51599999999999</v>
      </c>
      <c r="AS12">
        <v>575.75800000000004</v>
      </c>
      <c r="AT12">
        <v>73.857766631119333</v>
      </c>
      <c r="AU12">
        <v>159.54</v>
      </c>
      <c r="AV12">
        <f t="shared" si="5"/>
        <v>27.709558529798972</v>
      </c>
      <c r="AW12" s="4">
        <v>30</v>
      </c>
      <c r="AX12" s="4">
        <v>74.22</v>
      </c>
      <c r="AY12" s="4">
        <v>88.39</v>
      </c>
      <c r="BB12">
        <v>29</v>
      </c>
      <c r="BC12">
        <v>579.34699999999998</v>
      </c>
      <c r="BD12">
        <v>170.107</v>
      </c>
      <c r="BE12">
        <v>749.45399999999995</v>
      </c>
      <c r="BF12">
        <v>77.302542917910912</v>
      </c>
      <c r="BG12">
        <v>178.40700000000001</v>
      </c>
      <c r="BH12">
        <f t="shared" si="6"/>
        <v>23.804929989032019</v>
      </c>
      <c r="BI12">
        <v>24</v>
      </c>
      <c r="BJ12">
        <v>104.01</v>
      </c>
      <c r="BK12">
        <v>73.7</v>
      </c>
      <c r="BL12">
        <f t="shared" si="7"/>
        <v>1.4112618724559023</v>
      </c>
      <c r="BN12">
        <v>23</v>
      </c>
      <c r="BO12">
        <v>726.56100000000004</v>
      </c>
      <c r="BP12">
        <v>86.388000000000005</v>
      </c>
      <c r="BQ12">
        <v>812.94900000000007</v>
      </c>
      <c r="BR12">
        <v>89.373503134882995</v>
      </c>
      <c r="BS12">
        <v>219.1</v>
      </c>
      <c r="BT12">
        <f t="shared" si="8"/>
        <v>26.951260165151808</v>
      </c>
      <c r="BU12" s="4">
        <v>23.5</v>
      </c>
      <c r="BV12" s="4">
        <v>66.23</v>
      </c>
      <c r="BW12" s="4">
        <v>72.459999999999994</v>
      </c>
      <c r="BZ12">
        <v>21</v>
      </c>
      <c r="CA12">
        <v>118.76</v>
      </c>
      <c r="CB12">
        <v>118.55200000000001</v>
      </c>
      <c r="CC12">
        <v>237.31200000000001</v>
      </c>
      <c r="CD12">
        <v>50.043824163969795</v>
      </c>
      <c r="CE12">
        <v>96.373000000000005</v>
      </c>
      <c r="CF12">
        <f t="shared" si="10"/>
        <v>40.610251483279399</v>
      </c>
      <c r="CG12">
        <v>24</v>
      </c>
      <c r="CH12">
        <v>149.52000000000001</v>
      </c>
      <c r="CI12">
        <v>73.7</v>
      </c>
      <c r="CJ12">
        <f t="shared" si="11"/>
        <v>2.02876526458616</v>
      </c>
      <c r="CL12">
        <v>27</v>
      </c>
      <c r="CM12">
        <v>33.805999999999997</v>
      </c>
      <c r="CN12">
        <v>18.776</v>
      </c>
      <c r="CO12">
        <f t="shared" si="12"/>
        <v>52.581999999999994</v>
      </c>
      <c r="CP12">
        <f t="shared" si="13"/>
        <v>64.291963029173488</v>
      </c>
      <c r="CQ12">
        <v>11.827999999999999</v>
      </c>
      <c r="CR12">
        <f t="shared" si="14"/>
        <v>22.494389715111637</v>
      </c>
    </row>
    <row r="13" spans="1:100" x14ac:dyDescent="0.25">
      <c r="A13">
        <v>29</v>
      </c>
      <c r="B13">
        <v>551.78700000000003</v>
      </c>
      <c r="C13">
        <v>481.37299999999999</v>
      </c>
      <c r="D13">
        <v>1033.1600000000001</v>
      </c>
      <c r="E13">
        <v>53.407700646560066</v>
      </c>
      <c r="F13">
        <v>93.14</v>
      </c>
      <c r="G13">
        <f t="shared" si="0"/>
        <v>9.0150605908087815</v>
      </c>
      <c r="M13">
        <v>5</v>
      </c>
      <c r="N13">
        <v>523.96699999999998</v>
      </c>
      <c r="O13">
        <v>79.748000000000005</v>
      </c>
      <c r="P13">
        <v>603.71500000000003</v>
      </c>
      <c r="Q13">
        <v>86.790455761410584</v>
      </c>
      <c r="R13">
        <v>253.47300000000001</v>
      </c>
      <c r="S13">
        <v>41.985539534382944</v>
      </c>
      <c r="T13">
        <v>24</v>
      </c>
      <c r="U13">
        <v>92.56</v>
      </c>
      <c r="V13">
        <v>73.7</v>
      </c>
      <c r="W13">
        <f t="shared" si="1"/>
        <v>1.2559023066485753</v>
      </c>
      <c r="Y13">
        <v>3</v>
      </c>
      <c r="Z13">
        <v>504.93299999999999</v>
      </c>
      <c r="AA13">
        <v>170.84399999999999</v>
      </c>
      <c r="AB13">
        <v>661.54399999999998</v>
      </c>
      <c r="AC13">
        <v>125.456</v>
      </c>
      <c r="AD13">
        <v>1462.7769999999998</v>
      </c>
      <c r="AE13">
        <v>79.744007459783688</v>
      </c>
      <c r="AF13">
        <v>46.19822433631375</v>
      </c>
      <c r="AG13">
        <v>142.947</v>
      </c>
      <c r="AH13">
        <v>222.22200000000001</v>
      </c>
      <c r="AI13">
        <f t="shared" si="2"/>
        <v>9.7723029552693284</v>
      </c>
      <c r="AJ13">
        <f t="shared" si="3"/>
        <v>15.191789315801385</v>
      </c>
      <c r="AK13" s="4">
        <v>23.5</v>
      </c>
      <c r="AL13" s="4">
        <v>71.290000000000006</v>
      </c>
      <c r="AM13" s="4">
        <v>72.459999999999994</v>
      </c>
      <c r="AP13">
        <v>31</v>
      </c>
      <c r="AQ13">
        <v>123.38</v>
      </c>
      <c r="AR13">
        <v>3.07</v>
      </c>
      <c r="AS13">
        <v>126.44999999999999</v>
      </c>
      <c r="AT13">
        <v>97.572162910241218</v>
      </c>
      <c r="AU13">
        <v>90.54</v>
      </c>
      <c r="AV13">
        <f t="shared" si="5"/>
        <v>71.601423487544494</v>
      </c>
      <c r="AW13">
        <v>23</v>
      </c>
      <c r="AX13">
        <v>73.900000000000006</v>
      </c>
      <c r="AY13">
        <v>71.22</v>
      </c>
      <c r="AZ13">
        <f t="shared" si="15"/>
        <v>1.0376298792474026</v>
      </c>
      <c r="BB13">
        <v>31</v>
      </c>
      <c r="BC13">
        <v>627.60699999999997</v>
      </c>
      <c r="BD13">
        <v>284.83199999999999</v>
      </c>
      <c r="BE13">
        <v>912.43899999999996</v>
      </c>
      <c r="BF13">
        <v>68.783447441418005</v>
      </c>
      <c r="BG13">
        <v>317.21300000000002</v>
      </c>
      <c r="BH13">
        <f t="shared" si="6"/>
        <v>34.765392535829797</v>
      </c>
      <c r="BI13">
        <v>24</v>
      </c>
      <c r="BJ13">
        <v>120.53</v>
      </c>
      <c r="BK13">
        <v>73.7</v>
      </c>
      <c r="BL13">
        <f t="shared" si="7"/>
        <v>1.6354138398914517</v>
      </c>
      <c r="BN13">
        <v>25</v>
      </c>
      <c r="BO13">
        <v>334.72199999999998</v>
      </c>
      <c r="BP13">
        <v>109.654</v>
      </c>
      <c r="BQ13">
        <v>444.37599999999998</v>
      </c>
      <c r="BR13">
        <v>75.324049903685165</v>
      </c>
      <c r="BS13">
        <v>160.89400000000001</v>
      </c>
      <c r="BT13">
        <f t="shared" si="8"/>
        <v>36.206725835778713</v>
      </c>
      <c r="BU13">
        <v>24</v>
      </c>
      <c r="BV13">
        <v>122.86</v>
      </c>
      <c r="BW13">
        <v>73.7</v>
      </c>
      <c r="BX13">
        <f t="shared" si="9"/>
        <v>1.6670284938941655</v>
      </c>
      <c r="BZ13">
        <v>23</v>
      </c>
      <c r="CA13">
        <v>144.28</v>
      </c>
      <c r="CB13">
        <v>38.975999999999999</v>
      </c>
      <c r="CC13">
        <v>183.256</v>
      </c>
      <c r="CD13">
        <v>78.731392150870917</v>
      </c>
      <c r="CE13">
        <v>94.192999999999998</v>
      </c>
      <c r="CF13">
        <f t="shared" si="10"/>
        <v>51.399681320120486</v>
      </c>
      <c r="CG13">
        <v>24</v>
      </c>
      <c r="CH13">
        <v>134.74</v>
      </c>
      <c r="CI13">
        <v>73.7</v>
      </c>
      <c r="CJ13">
        <f t="shared" si="11"/>
        <v>1.8282225237449119</v>
      </c>
      <c r="CL13">
        <v>29</v>
      </c>
      <c r="CM13">
        <v>5.7830000000000004</v>
      </c>
      <c r="CN13">
        <v>5.5910000000000002</v>
      </c>
      <c r="CO13">
        <f t="shared" si="12"/>
        <v>11.374000000000001</v>
      </c>
      <c r="CP13">
        <f t="shared" si="13"/>
        <v>50.844030244417091</v>
      </c>
      <c r="CQ13">
        <v>3.4670000000000001</v>
      </c>
      <c r="CR13">
        <f t="shared" si="14"/>
        <v>30.481800597854757</v>
      </c>
    </row>
    <row r="14" spans="1:100" x14ac:dyDescent="0.25">
      <c r="A14">
        <v>31</v>
      </c>
      <c r="B14">
        <v>535.64</v>
      </c>
      <c r="C14">
        <v>437.36500000000001</v>
      </c>
      <c r="D14">
        <v>973.005</v>
      </c>
      <c r="E14">
        <v>55.050076823860103</v>
      </c>
      <c r="F14">
        <v>74.180000000000007</v>
      </c>
      <c r="G14">
        <f t="shared" si="0"/>
        <v>7.6238046053206316</v>
      </c>
      <c r="M14">
        <v>7</v>
      </c>
      <c r="N14">
        <v>1121.0999999999999</v>
      </c>
      <c r="O14">
        <v>3.0470000000000002</v>
      </c>
      <c r="P14">
        <v>1124.1469999999999</v>
      </c>
      <c r="Q14">
        <v>99.72895003945213</v>
      </c>
      <c r="R14">
        <v>113.587</v>
      </c>
      <c r="S14">
        <v>10.104283514522567</v>
      </c>
      <c r="T14">
        <v>23</v>
      </c>
      <c r="U14">
        <v>94.04</v>
      </c>
      <c r="V14">
        <v>71.22</v>
      </c>
      <c r="W14">
        <f t="shared" si="1"/>
        <v>1.3204156135916878</v>
      </c>
      <c r="Y14">
        <v>7</v>
      </c>
      <c r="Z14">
        <v>480.70699999999999</v>
      </c>
      <c r="AA14">
        <v>99.402000000000001</v>
      </c>
      <c r="AB14">
        <v>452.27199999999999</v>
      </c>
      <c r="AC14">
        <v>24.716999999999999</v>
      </c>
      <c r="AD14">
        <v>1057.0980000000002</v>
      </c>
      <c r="AE14">
        <v>88.258515293757043</v>
      </c>
      <c r="AF14">
        <v>54.877504261667312</v>
      </c>
      <c r="AG14">
        <v>205.953</v>
      </c>
      <c r="AH14">
        <v>190.22200000000001</v>
      </c>
      <c r="AI14">
        <f t="shared" si="2"/>
        <v>19.48286724598854</v>
      </c>
      <c r="AJ14">
        <f t="shared" si="3"/>
        <v>17.994736533415065</v>
      </c>
      <c r="AK14">
        <v>24</v>
      </c>
      <c r="AL14">
        <v>84.27</v>
      </c>
      <c r="AM14">
        <v>73.7</v>
      </c>
      <c r="AN14">
        <f t="shared" si="4"/>
        <v>1.1434192672998642</v>
      </c>
      <c r="AP14">
        <v>3</v>
      </c>
      <c r="AQ14">
        <v>594.47299999999996</v>
      </c>
      <c r="AR14">
        <v>199.684</v>
      </c>
      <c r="AS14">
        <v>794.15699999999993</v>
      </c>
      <c r="AT14">
        <f>(AQ14/AS14)*100</f>
        <v>74.855853439559183</v>
      </c>
      <c r="AU14">
        <v>275.76</v>
      </c>
      <c r="AV14">
        <f t="shared" si="5"/>
        <v>34.723612585420774</v>
      </c>
      <c r="AW14">
        <v>24</v>
      </c>
      <c r="AX14">
        <v>94.07</v>
      </c>
      <c r="AY14">
        <v>73.7</v>
      </c>
      <c r="AZ14">
        <f t="shared" si="15"/>
        <v>1.2763907734056987</v>
      </c>
      <c r="BB14">
        <v>1</v>
      </c>
      <c r="BC14">
        <v>853.49300000000005</v>
      </c>
      <c r="BD14">
        <v>276.15600000000001</v>
      </c>
      <c r="BE14">
        <v>1129.6490000000001</v>
      </c>
      <c r="BF14">
        <v>75.553822470519606</v>
      </c>
      <c r="BG14">
        <v>275.34699999999998</v>
      </c>
      <c r="BH14">
        <f t="shared" si="6"/>
        <v>24.374562364061752</v>
      </c>
      <c r="BI14">
        <v>23.5</v>
      </c>
      <c r="BJ14">
        <v>78.400000000000006</v>
      </c>
      <c r="BK14">
        <v>72.459999999999994</v>
      </c>
      <c r="BL14">
        <f t="shared" si="7"/>
        <v>1.0819762627656639</v>
      </c>
      <c r="BN14">
        <v>27</v>
      </c>
      <c r="BO14">
        <v>307.11099999999999</v>
      </c>
      <c r="BP14">
        <v>70.849000000000004</v>
      </c>
      <c r="BQ14">
        <v>377.96</v>
      </c>
      <c r="BR14">
        <v>81.254894697851626</v>
      </c>
      <c r="BS14">
        <v>159.84399999999999</v>
      </c>
      <c r="BT14">
        <f t="shared" si="8"/>
        <v>42.291247751084768</v>
      </c>
      <c r="BU14">
        <v>24</v>
      </c>
      <c r="BV14">
        <v>147.54</v>
      </c>
      <c r="BW14">
        <v>73.7</v>
      </c>
      <c r="BX14">
        <f t="shared" si="9"/>
        <v>2.001899592944369</v>
      </c>
      <c r="BZ14">
        <v>25</v>
      </c>
      <c r="CA14">
        <v>74.900000000000006</v>
      </c>
      <c r="CB14">
        <v>22.106999999999999</v>
      </c>
      <c r="CC14">
        <v>97.007000000000005</v>
      </c>
      <c r="CD14">
        <v>77.21092292308802</v>
      </c>
      <c r="CE14">
        <v>54.652999999999999</v>
      </c>
      <c r="CF14">
        <f t="shared" si="10"/>
        <v>56.339233251208675</v>
      </c>
      <c r="CG14">
        <v>23.5</v>
      </c>
      <c r="CH14">
        <v>138.46</v>
      </c>
      <c r="CI14">
        <v>72.459999999999994</v>
      </c>
      <c r="CJ14">
        <f t="shared" si="11"/>
        <v>1.9108473640629315</v>
      </c>
      <c r="CL14">
        <v>31</v>
      </c>
      <c r="CM14">
        <v>6.55</v>
      </c>
      <c r="CN14">
        <v>11.45</v>
      </c>
      <c r="CO14">
        <f t="shared" si="12"/>
        <v>18</v>
      </c>
      <c r="CP14">
        <f t="shared" si="13"/>
        <v>36.388888888888886</v>
      </c>
      <c r="CQ14">
        <v>2.35</v>
      </c>
      <c r="CR14">
        <f t="shared" si="14"/>
        <v>13.055555555555557</v>
      </c>
    </row>
    <row r="15" spans="1:100" x14ac:dyDescent="0.25">
      <c r="A15">
        <v>1</v>
      </c>
      <c r="B15">
        <v>695.08699999999999</v>
      </c>
      <c r="C15">
        <v>494.01900000000001</v>
      </c>
      <c r="D15">
        <v>1189.106</v>
      </c>
      <c r="E15">
        <v>58.454586891328439</v>
      </c>
      <c r="F15">
        <v>108.667</v>
      </c>
      <c r="G15">
        <f t="shared" si="0"/>
        <v>9.138546101020431</v>
      </c>
      <c r="M15">
        <v>11</v>
      </c>
      <c r="N15">
        <v>231.40700000000001</v>
      </c>
      <c r="O15">
        <v>48.128999999999998</v>
      </c>
      <c r="P15">
        <v>279.536</v>
      </c>
      <c r="Q15">
        <v>82.782539637112933</v>
      </c>
      <c r="R15">
        <v>74.02</v>
      </c>
      <c r="S15">
        <v>26.479594757025925</v>
      </c>
      <c r="T15">
        <v>23.5</v>
      </c>
      <c r="U15">
        <v>85.12</v>
      </c>
      <c r="V15">
        <v>72.459999999999994</v>
      </c>
      <c r="W15">
        <f t="shared" si="1"/>
        <v>1.1747170852884352</v>
      </c>
      <c r="Y15">
        <v>15</v>
      </c>
      <c r="Z15">
        <v>230.233</v>
      </c>
      <c r="AA15">
        <v>67.849000000000004</v>
      </c>
      <c r="AB15">
        <v>185.917</v>
      </c>
      <c r="AC15">
        <v>64.956000000000003</v>
      </c>
      <c r="AD15">
        <v>548.95500000000004</v>
      </c>
      <c r="AE15">
        <v>75.807670938419349</v>
      </c>
      <c r="AF15">
        <v>54.299897077173895</v>
      </c>
      <c r="AG15">
        <v>72.632999999999996</v>
      </c>
      <c r="AH15">
        <v>47.194000000000003</v>
      </c>
      <c r="AI15">
        <f t="shared" si="2"/>
        <v>13.231139164412381</v>
      </c>
      <c r="AJ15">
        <f t="shared" si="3"/>
        <v>8.5970616899381547</v>
      </c>
      <c r="AK15">
        <v>24.5</v>
      </c>
      <c r="AL15">
        <v>98.91</v>
      </c>
      <c r="AM15">
        <v>74.930000000000007</v>
      </c>
      <c r="AN15">
        <f t="shared" si="4"/>
        <v>1.320032029894568</v>
      </c>
      <c r="AP15">
        <v>7</v>
      </c>
      <c r="AQ15">
        <v>562.6</v>
      </c>
      <c r="AR15">
        <v>144.62700000000001</v>
      </c>
      <c r="AS15">
        <v>707.22700000000009</v>
      </c>
      <c r="AT15">
        <f t="shared" ref="AT15:AT23" si="16">(AQ15/AS15)*100</f>
        <v>79.550130297627206</v>
      </c>
      <c r="AU15">
        <v>313.233</v>
      </c>
      <c r="AV15">
        <f t="shared" si="5"/>
        <v>44.290305658579207</v>
      </c>
      <c r="AW15">
        <v>24</v>
      </c>
      <c r="AX15">
        <v>126.78</v>
      </c>
      <c r="AY15">
        <v>73.7</v>
      </c>
      <c r="AZ15">
        <f t="shared" si="15"/>
        <v>1.7202170963364993</v>
      </c>
      <c r="BB15">
        <v>3</v>
      </c>
      <c r="BC15">
        <v>552.58000000000004</v>
      </c>
      <c r="BD15">
        <v>171.82900000000001</v>
      </c>
      <c r="BE15">
        <v>724.40900000000011</v>
      </c>
      <c r="BF15">
        <v>76.28011247789577</v>
      </c>
      <c r="BG15">
        <v>355.86700000000002</v>
      </c>
      <c r="BH15">
        <f t="shared" si="6"/>
        <v>49.125148914494432</v>
      </c>
      <c r="BI15">
        <v>24</v>
      </c>
      <c r="BJ15">
        <v>117.51</v>
      </c>
      <c r="BK15">
        <v>73.7</v>
      </c>
      <c r="BL15">
        <f t="shared" si="7"/>
        <v>1.5944369063772048</v>
      </c>
      <c r="BN15">
        <v>29</v>
      </c>
      <c r="BO15">
        <v>612.80600000000004</v>
      </c>
      <c r="BP15">
        <v>131.88399999999999</v>
      </c>
      <c r="BQ15">
        <v>744.69</v>
      </c>
      <c r="BR15">
        <v>82.290080436154639</v>
      </c>
      <c r="BS15">
        <v>226.37799999999999</v>
      </c>
      <c r="BT15">
        <f t="shared" si="8"/>
        <v>30.398957955659402</v>
      </c>
      <c r="BU15">
        <v>23</v>
      </c>
      <c r="BV15">
        <v>96.62</v>
      </c>
      <c r="BW15">
        <v>71.22</v>
      </c>
      <c r="BX15">
        <f t="shared" si="9"/>
        <v>1.3566413928671723</v>
      </c>
      <c r="BZ15">
        <v>27</v>
      </c>
      <c r="CA15">
        <v>21.933</v>
      </c>
      <c r="CB15">
        <v>5.867</v>
      </c>
      <c r="CC15">
        <v>27.8</v>
      </c>
      <c r="CD15">
        <v>78.89568345323741</v>
      </c>
      <c r="CE15">
        <v>15.106999999999999</v>
      </c>
      <c r="CF15">
        <f t="shared" si="10"/>
        <v>54.341726618705032</v>
      </c>
      <c r="CG15">
        <v>23.5</v>
      </c>
      <c r="CH15">
        <v>108.59</v>
      </c>
      <c r="CI15">
        <v>72.459999999999994</v>
      </c>
      <c r="CJ15">
        <f t="shared" si="11"/>
        <v>1.4986199282362684</v>
      </c>
      <c r="CL15">
        <v>1</v>
      </c>
      <c r="CM15">
        <v>20.460999999999999</v>
      </c>
      <c r="CN15">
        <v>13.88</v>
      </c>
      <c r="CO15">
        <f t="shared" si="12"/>
        <v>34.341000000000001</v>
      </c>
      <c r="CP15">
        <f t="shared" si="13"/>
        <v>59.581840948137788</v>
      </c>
      <c r="CQ15">
        <v>5.85</v>
      </c>
      <c r="CR15">
        <f t="shared" si="14"/>
        <v>17.035031012492354</v>
      </c>
    </row>
    <row r="16" spans="1:100" x14ac:dyDescent="0.25">
      <c r="A16">
        <v>3</v>
      </c>
      <c r="B16">
        <v>350.54</v>
      </c>
      <c r="C16">
        <v>336.87599999999998</v>
      </c>
      <c r="D16">
        <v>687.41599999999994</v>
      </c>
      <c r="E16">
        <v>50.993866887008743</v>
      </c>
      <c r="F16">
        <v>74.546999999999997</v>
      </c>
      <c r="G16">
        <f t="shared" si="0"/>
        <v>10.84452500378228</v>
      </c>
      <c r="M16">
        <v>13</v>
      </c>
      <c r="N16">
        <v>252.56</v>
      </c>
      <c r="O16">
        <v>32.152999999999999</v>
      </c>
      <c r="P16">
        <v>284.71300000000002</v>
      </c>
      <c r="Q16">
        <v>88.70687323725997</v>
      </c>
      <c r="R16">
        <v>120.00700000000001</v>
      </c>
      <c r="S16">
        <v>42.150165254133107</v>
      </c>
      <c r="T16">
        <v>24</v>
      </c>
      <c r="U16">
        <v>98.06</v>
      </c>
      <c r="V16">
        <v>72.7</v>
      </c>
      <c r="W16">
        <f t="shared" si="1"/>
        <v>1.3488308115543328</v>
      </c>
      <c r="Y16">
        <v>17</v>
      </c>
      <c r="Z16">
        <v>626.18700000000001</v>
      </c>
      <c r="AA16">
        <v>120.61199999999999</v>
      </c>
      <c r="AB16">
        <v>535.56100000000004</v>
      </c>
      <c r="AC16">
        <v>47.633000000000003</v>
      </c>
      <c r="AD16">
        <v>1329.9930000000002</v>
      </c>
      <c r="AE16">
        <v>87.349933420702214</v>
      </c>
      <c r="AF16">
        <v>56.150596281333797</v>
      </c>
      <c r="AG16">
        <v>298.30700000000002</v>
      </c>
      <c r="AH16">
        <v>146.85599999999999</v>
      </c>
      <c r="AI16">
        <f t="shared" si="2"/>
        <v>22.429215792865072</v>
      </c>
      <c r="AJ16">
        <f t="shared" si="3"/>
        <v>11.041862626344647</v>
      </c>
      <c r="AK16">
        <v>24</v>
      </c>
      <c r="AL16">
        <v>74.099999999999994</v>
      </c>
      <c r="AM16">
        <v>73.7</v>
      </c>
      <c r="AN16">
        <f t="shared" si="4"/>
        <v>1.005427408412483</v>
      </c>
      <c r="AP16">
        <v>9</v>
      </c>
      <c r="AQ16">
        <v>935.65300000000002</v>
      </c>
      <c r="AR16">
        <v>662.35299999999995</v>
      </c>
      <c r="AS16">
        <v>1598.0059999999999</v>
      </c>
      <c r="AT16">
        <f t="shared" si="16"/>
        <v>58.551282035236419</v>
      </c>
      <c r="AU16">
        <v>328.79300000000001</v>
      </c>
      <c r="AV16">
        <f t="shared" si="5"/>
        <v>20.57520434841922</v>
      </c>
      <c r="AW16" s="4">
        <v>24</v>
      </c>
      <c r="AX16" s="4">
        <v>70.7</v>
      </c>
      <c r="AY16" s="4">
        <v>73.7</v>
      </c>
      <c r="BB16">
        <v>5</v>
      </c>
      <c r="BC16">
        <v>901.04700000000003</v>
      </c>
      <c r="BD16">
        <v>62.792999999999999</v>
      </c>
      <c r="BE16">
        <v>963.84</v>
      </c>
      <c r="BF16">
        <v>93.4851220119522</v>
      </c>
      <c r="BG16">
        <v>244.613</v>
      </c>
      <c r="BH16">
        <f t="shared" si="6"/>
        <v>25.379004814077021</v>
      </c>
      <c r="BI16">
        <v>24</v>
      </c>
      <c r="BJ16">
        <v>88.87</v>
      </c>
      <c r="BK16">
        <v>73.7</v>
      </c>
      <c r="BL16">
        <f t="shared" si="7"/>
        <v>1.2058344640434193</v>
      </c>
      <c r="BN16">
        <v>31</v>
      </c>
      <c r="BO16">
        <v>734.99300000000005</v>
      </c>
      <c r="BP16">
        <v>376.96</v>
      </c>
      <c r="BQ16">
        <v>1111.953</v>
      </c>
      <c r="BR16">
        <v>66.099286570565482</v>
      </c>
      <c r="BS16">
        <v>426.25</v>
      </c>
      <c r="BT16">
        <f t="shared" si="8"/>
        <v>38.333454741342486</v>
      </c>
      <c r="BU16">
        <v>24</v>
      </c>
      <c r="BV16">
        <v>138.9</v>
      </c>
      <c r="BW16">
        <v>73.7</v>
      </c>
      <c r="BX16">
        <f t="shared" si="9"/>
        <v>1.8846675712347354</v>
      </c>
      <c r="BZ16">
        <v>29</v>
      </c>
      <c r="CA16">
        <v>129.827</v>
      </c>
      <c r="CB16">
        <v>35.593000000000004</v>
      </c>
      <c r="CC16">
        <v>165.42000000000002</v>
      </c>
      <c r="CD16">
        <v>78.483254745496296</v>
      </c>
      <c r="CE16">
        <v>113.42700000000001</v>
      </c>
      <c r="CF16">
        <f t="shared" si="10"/>
        <v>68.569096844396086</v>
      </c>
      <c r="CG16">
        <v>24</v>
      </c>
      <c r="CH16">
        <v>151.94999999999999</v>
      </c>
      <c r="CI16">
        <v>73.7</v>
      </c>
      <c r="CJ16">
        <f t="shared" si="11"/>
        <v>2.0617367706919945</v>
      </c>
      <c r="CL16">
        <v>5</v>
      </c>
      <c r="CM16">
        <v>8.8780000000000001</v>
      </c>
      <c r="CN16">
        <v>15.8</v>
      </c>
      <c r="CO16">
        <f t="shared" si="12"/>
        <v>24.678000000000001</v>
      </c>
      <c r="CP16">
        <f t="shared" si="13"/>
        <v>35.975362671205119</v>
      </c>
      <c r="CQ16">
        <v>0.97799999999999998</v>
      </c>
      <c r="CR16">
        <f t="shared" si="14"/>
        <v>3.9630440068076824</v>
      </c>
    </row>
    <row r="17" spans="1:100" x14ac:dyDescent="0.25">
      <c r="A17">
        <v>5</v>
      </c>
      <c r="B17">
        <v>1266.973</v>
      </c>
      <c r="C17">
        <v>634.77700000000004</v>
      </c>
      <c r="D17">
        <v>1901.75</v>
      </c>
      <c r="E17">
        <v>66.621427632443798</v>
      </c>
      <c r="F17">
        <v>95.272999999999996</v>
      </c>
      <c r="G17">
        <f t="shared" si="0"/>
        <v>5.009754173787301</v>
      </c>
      <c r="M17">
        <v>21</v>
      </c>
      <c r="N17">
        <v>670.12</v>
      </c>
      <c r="O17">
        <v>139.006</v>
      </c>
      <c r="P17">
        <v>809.12599999999998</v>
      </c>
      <c r="Q17">
        <v>82.820228246280564</v>
      </c>
      <c r="R17">
        <v>208.047</v>
      </c>
      <c r="S17">
        <v>25.712558983396899</v>
      </c>
      <c r="T17">
        <v>25</v>
      </c>
      <c r="U17">
        <v>84.11</v>
      </c>
      <c r="V17">
        <v>76.17</v>
      </c>
      <c r="W17">
        <f t="shared" si="1"/>
        <v>1.104240514638309</v>
      </c>
      <c r="Y17">
        <v>21</v>
      </c>
      <c r="Z17">
        <v>561.97299999999996</v>
      </c>
      <c r="AA17">
        <v>104.39100000000001</v>
      </c>
      <c r="AB17">
        <v>528.57799999999997</v>
      </c>
      <c r="AC17">
        <v>33.482999999999997</v>
      </c>
      <c r="AD17">
        <v>1228.425</v>
      </c>
      <c r="AE17">
        <v>88.776359973136337</v>
      </c>
      <c r="AF17">
        <v>54.245395526792429</v>
      </c>
      <c r="AG17">
        <v>122.88</v>
      </c>
      <c r="AH17">
        <v>176.36699999999999</v>
      </c>
      <c r="AI17">
        <f t="shared" si="2"/>
        <v>10.003052689419379</v>
      </c>
      <c r="AJ17">
        <f t="shared" si="3"/>
        <v>14.357164662067282</v>
      </c>
      <c r="AK17">
        <v>24</v>
      </c>
      <c r="AL17">
        <v>97.31</v>
      </c>
      <c r="AM17">
        <v>73.7</v>
      </c>
      <c r="AN17">
        <f t="shared" si="4"/>
        <v>1.3203527815468115</v>
      </c>
      <c r="AP17">
        <v>13</v>
      </c>
      <c r="AQ17">
        <v>821.46699999999998</v>
      </c>
      <c r="AR17">
        <v>84.087000000000003</v>
      </c>
      <c r="AS17">
        <v>905.55399999999997</v>
      </c>
      <c r="AT17">
        <f t="shared" si="16"/>
        <v>90.714303067514464</v>
      </c>
      <c r="AU17">
        <v>258.673</v>
      </c>
      <c r="AV17">
        <f t="shared" si="5"/>
        <v>28.565165633413358</v>
      </c>
      <c r="AW17">
        <v>23</v>
      </c>
      <c r="AX17">
        <v>83.73</v>
      </c>
      <c r="AY17">
        <v>71.22</v>
      </c>
      <c r="AZ17">
        <f t="shared" si="15"/>
        <v>1.1756529064869419</v>
      </c>
      <c r="BB17">
        <v>7</v>
      </c>
      <c r="BC17">
        <v>2125.1869999999999</v>
      </c>
      <c r="BD17">
        <v>89.227000000000004</v>
      </c>
      <c r="BE17">
        <v>2214.4139999999998</v>
      </c>
      <c r="BF17">
        <v>95.970626992062009</v>
      </c>
      <c r="BG17">
        <v>863.88</v>
      </c>
      <c r="BH17">
        <f t="shared" si="6"/>
        <v>39.011675323584484</v>
      </c>
      <c r="BI17">
        <v>24</v>
      </c>
      <c r="BJ17">
        <v>188.38</v>
      </c>
      <c r="BK17">
        <v>73.7</v>
      </c>
      <c r="BL17">
        <f t="shared" si="7"/>
        <v>2.5560379918588874</v>
      </c>
      <c r="BN17">
        <v>1</v>
      </c>
      <c r="BO17">
        <v>298.24400000000003</v>
      </c>
      <c r="BP17">
        <v>173.542</v>
      </c>
      <c r="BQ17">
        <v>471.78600000000006</v>
      </c>
      <c r="BR17">
        <v>63.215949604269724</v>
      </c>
      <c r="BS17">
        <v>200.672</v>
      </c>
      <c r="BT17">
        <f t="shared" si="8"/>
        <v>42.53453896470009</v>
      </c>
      <c r="BU17">
        <v>24</v>
      </c>
      <c r="BV17">
        <v>140.56</v>
      </c>
      <c r="BW17">
        <v>73.7</v>
      </c>
      <c r="BX17">
        <f t="shared" si="9"/>
        <v>1.9071913161465399</v>
      </c>
      <c r="BZ17">
        <v>1</v>
      </c>
      <c r="CA17">
        <v>612.97299999999996</v>
      </c>
      <c r="CB17">
        <v>486.03199999999998</v>
      </c>
      <c r="CC17">
        <v>1099.0049999999999</v>
      </c>
      <c r="CD17">
        <v>55.775269448273669</v>
      </c>
      <c r="CE17">
        <v>375.94</v>
      </c>
      <c r="CF17">
        <f t="shared" si="10"/>
        <v>34.207305699246135</v>
      </c>
      <c r="CG17">
        <v>24</v>
      </c>
      <c r="CH17">
        <v>158.16999999999999</v>
      </c>
      <c r="CI17">
        <v>73.7</v>
      </c>
      <c r="CJ17">
        <f t="shared" si="11"/>
        <v>2.1461329715061055</v>
      </c>
      <c r="CL17">
        <v>7</v>
      </c>
      <c r="CM17">
        <v>13.289</v>
      </c>
      <c r="CN17">
        <v>10.75</v>
      </c>
      <c r="CO17">
        <f t="shared" si="12"/>
        <v>24.039000000000001</v>
      </c>
      <c r="CP17">
        <f t="shared" si="13"/>
        <v>55.281001705561792</v>
      </c>
      <c r="CQ17">
        <v>4.9059999999999997</v>
      </c>
      <c r="CR17">
        <f t="shared" si="14"/>
        <v>20.408502849536166</v>
      </c>
    </row>
    <row r="18" spans="1:100" x14ac:dyDescent="0.25">
      <c r="A18">
        <v>7</v>
      </c>
      <c r="B18">
        <v>468.35300000000001</v>
      </c>
      <c r="C18">
        <v>484.45600000000002</v>
      </c>
      <c r="D18">
        <v>952.80899999999997</v>
      </c>
      <c r="E18">
        <v>49.154972297700802</v>
      </c>
      <c r="F18">
        <v>34.28</v>
      </c>
      <c r="G18">
        <f t="shared" si="0"/>
        <v>3.597782976441239</v>
      </c>
      <c r="M18">
        <v>23</v>
      </c>
      <c r="N18">
        <v>1693.55</v>
      </c>
      <c r="O18">
        <v>101.964</v>
      </c>
      <c r="P18">
        <v>1795.5139999999999</v>
      </c>
      <c r="Q18">
        <v>94.321180453062468</v>
      </c>
      <c r="R18">
        <v>392.23899999999998</v>
      </c>
      <c r="S18">
        <v>21.845499394602324</v>
      </c>
      <c r="T18">
        <v>24.5</v>
      </c>
      <c r="U18">
        <v>94.58</v>
      </c>
      <c r="V18">
        <v>74.930000000000007</v>
      </c>
      <c r="W18">
        <f t="shared" si="1"/>
        <v>1.2622447617776591</v>
      </c>
      <c r="Y18">
        <v>25</v>
      </c>
      <c r="Z18">
        <v>222.14699999999999</v>
      </c>
      <c r="AA18">
        <v>125.179</v>
      </c>
      <c r="AB18">
        <v>477.50599999999997</v>
      </c>
      <c r="AC18">
        <v>118.839</v>
      </c>
      <c r="AD18">
        <v>943.67100000000005</v>
      </c>
      <c r="AE18">
        <v>74.141623510736267</v>
      </c>
      <c r="AF18">
        <v>36.80583593222638</v>
      </c>
      <c r="AG18">
        <v>146.91999999999999</v>
      </c>
      <c r="AH18">
        <v>108.139</v>
      </c>
      <c r="AI18">
        <f t="shared" si="2"/>
        <v>15.568985377319001</v>
      </c>
      <c r="AJ18">
        <f t="shared" si="3"/>
        <v>11.45939633622311</v>
      </c>
      <c r="AK18">
        <v>24.5</v>
      </c>
      <c r="AL18">
        <v>80.83</v>
      </c>
      <c r="AM18">
        <v>74.930000000000007</v>
      </c>
      <c r="AN18">
        <f t="shared" si="4"/>
        <v>1.0787401574803148</v>
      </c>
      <c r="AP18">
        <v>15</v>
      </c>
      <c r="AQ18">
        <v>465.95299999999997</v>
      </c>
      <c r="AR18">
        <v>75.832999999999998</v>
      </c>
      <c r="AS18">
        <v>541.78599999999994</v>
      </c>
      <c r="AT18">
        <f t="shared" si="16"/>
        <v>86.00314515325239</v>
      </c>
      <c r="AU18">
        <v>174.107</v>
      </c>
      <c r="AV18">
        <f t="shared" si="5"/>
        <v>32.135751016083844</v>
      </c>
      <c r="AW18">
        <v>24</v>
      </c>
      <c r="AX18">
        <v>77.84</v>
      </c>
      <c r="AY18">
        <v>73.7</v>
      </c>
      <c r="AZ18">
        <f t="shared" si="15"/>
        <v>1.0561736770691994</v>
      </c>
      <c r="BB18">
        <v>9</v>
      </c>
      <c r="BC18">
        <v>2047.373</v>
      </c>
      <c r="BD18">
        <v>619.10400000000004</v>
      </c>
      <c r="BE18">
        <v>2666.4769999999999</v>
      </c>
      <c r="BF18">
        <v>76.781948616095335</v>
      </c>
      <c r="BG18">
        <v>825.04</v>
      </c>
      <c r="BH18">
        <f t="shared" si="6"/>
        <v>30.941200692899283</v>
      </c>
      <c r="BI18">
        <v>24</v>
      </c>
      <c r="BJ18">
        <v>142.96</v>
      </c>
      <c r="BK18">
        <v>73.7</v>
      </c>
      <c r="BL18">
        <f t="shared" si="7"/>
        <v>1.9397557666214382</v>
      </c>
      <c r="BN18">
        <v>3</v>
      </c>
      <c r="BO18">
        <v>167.428</v>
      </c>
      <c r="BP18">
        <v>12.579000000000001</v>
      </c>
      <c r="BQ18">
        <v>180.00700000000001</v>
      </c>
      <c r="BR18">
        <v>93.011938424616815</v>
      </c>
      <c r="BS18">
        <v>48.517000000000003</v>
      </c>
      <c r="BT18">
        <f t="shared" si="8"/>
        <v>26.952840722860778</v>
      </c>
      <c r="BU18">
        <v>23.5</v>
      </c>
      <c r="BV18">
        <v>86.15</v>
      </c>
      <c r="BW18">
        <v>72.459999999999994</v>
      </c>
      <c r="BX18">
        <f t="shared" si="9"/>
        <v>1.1889318244548719</v>
      </c>
      <c r="BZ18">
        <v>3</v>
      </c>
      <c r="CA18">
        <v>1495.547</v>
      </c>
      <c r="CB18">
        <v>2547.4789999999998</v>
      </c>
      <c r="CC18">
        <v>4043.0259999999998</v>
      </c>
      <c r="CD18">
        <v>36.990783635821288</v>
      </c>
      <c r="CE18">
        <v>831.30700000000002</v>
      </c>
      <c r="CF18">
        <f t="shared" si="10"/>
        <v>20.561505169642739</v>
      </c>
      <c r="CG18">
        <v>23.5</v>
      </c>
      <c r="CH18">
        <v>106.18</v>
      </c>
      <c r="CI18">
        <v>72.459999999999994</v>
      </c>
      <c r="CJ18">
        <f t="shared" si="11"/>
        <v>1.4653601987303342</v>
      </c>
      <c r="CL18">
        <v>9</v>
      </c>
      <c r="CM18">
        <v>46.927999999999997</v>
      </c>
      <c r="CN18">
        <v>31.981999999999999</v>
      </c>
      <c r="CO18">
        <f t="shared" si="12"/>
        <v>78.91</v>
      </c>
      <c r="CP18">
        <f t="shared" si="13"/>
        <v>59.47028260043087</v>
      </c>
      <c r="CQ18">
        <v>8.6170000000000009</v>
      </c>
      <c r="CR18">
        <f t="shared" si="14"/>
        <v>10.920035483462174</v>
      </c>
    </row>
    <row r="19" spans="1:100" x14ac:dyDescent="0.25">
      <c r="A19">
        <v>9</v>
      </c>
      <c r="B19">
        <v>479.387</v>
      </c>
      <c r="C19">
        <v>379.827</v>
      </c>
      <c r="D19">
        <v>859.21399999999994</v>
      </c>
      <c r="E19">
        <v>55.793667235403518</v>
      </c>
      <c r="F19">
        <v>36.64</v>
      </c>
      <c r="G19">
        <f t="shared" si="0"/>
        <v>4.2643625453030332</v>
      </c>
      <c r="H19">
        <v>32.5</v>
      </c>
      <c r="I19">
        <v>95.06</v>
      </c>
      <c r="J19">
        <v>94.43</v>
      </c>
      <c r="M19">
        <v>1</v>
      </c>
      <c r="N19">
        <v>678.76099999999997</v>
      </c>
      <c r="O19">
        <v>195.393</v>
      </c>
      <c r="P19">
        <v>874.154</v>
      </c>
      <c r="Q19">
        <v>77.647760005674044</v>
      </c>
      <c r="R19">
        <v>282.38799999999998</v>
      </c>
      <c r="S19">
        <v>32.304147781740973</v>
      </c>
      <c r="T19">
        <v>24</v>
      </c>
      <c r="U19">
        <v>128.01</v>
      </c>
      <c r="V19">
        <v>73.7</v>
      </c>
      <c r="W19">
        <f t="shared" si="1"/>
        <v>1.7369063772048845</v>
      </c>
      <c r="Y19">
        <v>27</v>
      </c>
      <c r="Z19">
        <v>263.74700000000001</v>
      </c>
      <c r="AA19">
        <v>74.069999999999993</v>
      </c>
      <c r="AB19">
        <v>321.089</v>
      </c>
      <c r="AC19">
        <v>49.122</v>
      </c>
      <c r="AD19">
        <v>708.02799999999991</v>
      </c>
      <c r="AE19">
        <v>82.600688108379899</v>
      </c>
      <c r="AF19">
        <v>47.712378606495797</v>
      </c>
      <c r="AG19">
        <v>94.82</v>
      </c>
      <c r="AH19">
        <v>81.289000000000001</v>
      </c>
      <c r="AI19">
        <f t="shared" si="2"/>
        <v>13.39212573514042</v>
      </c>
      <c r="AJ19">
        <f t="shared" si="3"/>
        <v>11.481043122588373</v>
      </c>
      <c r="AK19">
        <v>18</v>
      </c>
      <c r="AL19">
        <v>69.11</v>
      </c>
      <c r="AM19">
        <v>58.64</v>
      </c>
      <c r="AN19">
        <f t="shared" si="4"/>
        <v>1.1785470668485676</v>
      </c>
      <c r="AP19">
        <v>19</v>
      </c>
      <c r="AQ19">
        <v>814.50699999999995</v>
      </c>
      <c r="AR19">
        <v>70.953000000000003</v>
      </c>
      <c r="AS19">
        <v>885.45999999999992</v>
      </c>
      <c r="AT19">
        <f t="shared" si="16"/>
        <v>91.986876877555162</v>
      </c>
      <c r="AU19">
        <v>263.26</v>
      </c>
      <c r="AV19">
        <f t="shared" si="5"/>
        <v>29.73143902604296</v>
      </c>
      <c r="AW19">
        <v>24.5</v>
      </c>
      <c r="AX19">
        <v>106.55</v>
      </c>
      <c r="AY19">
        <v>74.930000000000007</v>
      </c>
      <c r="AZ19">
        <f t="shared" si="15"/>
        <v>1.4219938609368743</v>
      </c>
      <c r="BB19">
        <v>11</v>
      </c>
      <c r="BC19">
        <v>2166.9070000000002</v>
      </c>
      <c r="BD19">
        <v>216.93700000000001</v>
      </c>
      <c r="BE19">
        <v>2383.8440000000001</v>
      </c>
      <c r="BF19">
        <v>90.89969813460948</v>
      </c>
      <c r="BG19">
        <v>747.14</v>
      </c>
      <c r="BH19">
        <f t="shared" si="6"/>
        <v>31.341815991314864</v>
      </c>
      <c r="BI19">
        <v>24</v>
      </c>
      <c r="BJ19">
        <v>181.89</v>
      </c>
      <c r="BK19">
        <v>73.7</v>
      </c>
      <c r="BL19">
        <f t="shared" si="7"/>
        <v>2.4679782903663496</v>
      </c>
      <c r="BN19">
        <v>5</v>
      </c>
      <c r="BO19">
        <v>140.661</v>
      </c>
      <c r="BP19">
        <v>81.483000000000004</v>
      </c>
      <c r="BQ19">
        <v>222.14400000000001</v>
      </c>
      <c r="BR19">
        <v>63.319738547968882</v>
      </c>
      <c r="BS19">
        <v>69.022000000000006</v>
      </c>
      <c r="BT19">
        <f t="shared" si="8"/>
        <v>31.070836934600983</v>
      </c>
      <c r="BU19" s="4">
        <v>23.5</v>
      </c>
      <c r="BV19" s="4">
        <v>58.96</v>
      </c>
      <c r="BW19" s="4">
        <v>72.459999999999994</v>
      </c>
      <c r="BZ19">
        <v>5</v>
      </c>
      <c r="CA19">
        <v>906.38699999999994</v>
      </c>
      <c r="CB19">
        <v>1057.952</v>
      </c>
      <c r="CC19">
        <v>1964.3389999999999</v>
      </c>
      <c r="CD19">
        <v>46.142086472854224</v>
      </c>
      <c r="CE19">
        <v>566.68700000000001</v>
      </c>
      <c r="CF19">
        <f t="shared" si="10"/>
        <v>28.848737412432378</v>
      </c>
      <c r="CG19">
        <v>24</v>
      </c>
      <c r="CH19">
        <v>158.47999999999999</v>
      </c>
      <c r="CI19">
        <v>73.7</v>
      </c>
      <c r="CJ19">
        <f t="shared" si="11"/>
        <v>2.1503392130257799</v>
      </c>
      <c r="CL19">
        <v>11</v>
      </c>
      <c r="CM19">
        <v>3.411</v>
      </c>
      <c r="CN19">
        <v>3.8330000000000002</v>
      </c>
      <c r="CO19">
        <f t="shared" si="12"/>
        <v>7.2439999999999998</v>
      </c>
      <c r="CP19">
        <f t="shared" si="13"/>
        <v>47.087244616234123</v>
      </c>
      <c r="CQ19">
        <v>0</v>
      </c>
      <c r="CR19">
        <f t="shared" si="14"/>
        <v>0</v>
      </c>
      <c r="CS19" s="8">
        <v>23</v>
      </c>
      <c r="CT19" s="8">
        <v>71.989999999999995</v>
      </c>
      <c r="CU19" s="8">
        <v>71.22</v>
      </c>
      <c r="CV19">
        <f>CT19/CU19</f>
        <v>1.0108115697837685</v>
      </c>
    </row>
    <row r="20" spans="1:100" x14ac:dyDescent="0.25">
      <c r="A20">
        <v>13</v>
      </c>
      <c r="B20">
        <v>649.73299999999995</v>
      </c>
      <c r="C20">
        <v>318.96100000000001</v>
      </c>
      <c r="D20">
        <v>968.69399999999996</v>
      </c>
      <c r="E20">
        <v>67.073090160566693</v>
      </c>
      <c r="F20">
        <v>93.7</v>
      </c>
      <c r="G20">
        <f t="shared" si="0"/>
        <v>9.6728172157564725</v>
      </c>
      <c r="M20">
        <v>5</v>
      </c>
      <c r="N20">
        <v>976.23900000000003</v>
      </c>
      <c r="O20">
        <v>308.423</v>
      </c>
      <c r="P20">
        <v>1284.662</v>
      </c>
      <c r="Q20">
        <v>75.991895144403742</v>
      </c>
      <c r="R20">
        <v>234.828</v>
      </c>
      <c r="S20">
        <v>18.279360641164757</v>
      </c>
      <c r="T20">
        <v>24</v>
      </c>
      <c r="U20">
        <v>82.8</v>
      </c>
      <c r="V20">
        <v>73.7</v>
      </c>
      <c r="W20">
        <f t="shared" si="1"/>
        <v>1.1234735413839891</v>
      </c>
      <c r="Y20">
        <v>31</v>
      </c>
      <c r="Z20">
        <v>476.15300000000002</v>
      </c>
      <c r="AA20">
        <v>112.087</v>
      </c>
      <c r="AB20">
        <v>540.24400000000003</v>
      </c>
      <c r="AC20">
        <v>82.9</v>
      </c>
      <c r="AD20">
        <v>1211.384</v>
      </c>
      <c r="AE20">
        <v>83.903782780687223</v>
      </c>
      <c r="AF20">
        <v>48.559333786809141</v>
      </c>
      <c r="AG20">
        <v>173.113</v>
      </c>
      <c r="AH20">
        <v>113.633</v>
      </c>
      <c r="AI20">
        <f t="shared" si="2"/>
        <v>14.290513990609089</v>
      </c>
      <c r="AJ20">
        <f t="shared" si="3"/>
        <v>9.3804276761126104</v>
      </c>
      <c r="AK20">
        <v>24.5</v>
      </c>
      <c r="AL20">
        <v>94.6</v>
      </c>
      <c r="AM20">
        <v>74.930000000000007</v>
      </c>
      <c r="AN20">
        <f t="shared" si="4"/>
        <v>1.2625116775657279</v>
      </c>
      <c r="AP20">
        <v>23</v>
      </c>
      <c r="AQ20">
        <v>905.93299999999999</v>
      </c>
      <c r="AR20">
        <v>460.86799999999999</v>
      </c>
      <c r="AS20">
        <v>1366.8009999999999</v>
      </c>
      <c r="AT20">
        <f t="shared" si="16"/>
        <v>66.281265524388701</v>
      </c>
      <c r="AU20">
        <v>314.34699999999998</v>
      </c>
      <c r="AV20">
        <f t="shared" si="5"/>
        <v>22.998739392201205</v>
      </c>
      <c r="AW20">
        <v>23.5</v>
      </c>
      <c r="AX20">
        <v>81.77</v>
      </c>
      <c r="AY20">
        <v>72.459999999999994</v>
      </c>
      <c r="AZ20">
        <f t="shared" si="15"/>
        <v>1.1284846812034226</v>
      </c>
      <c r="BB20">
        <v>19</v>
      </c>
      <c r="BC20">
        <v>1349.527</v>
      </c>
      <c r="BD20">
        <v>164.983</v>
      </c>
      <c r="BE20">
        <v>1514.51</v>
      </c>
      <c r="BF20">
        <v>89.106509696205364</v>
      </c>
      <c r="BG20">
        <v>701.947</v>
      </c>
      <c r="BH20">
        <f t="shared" si="6"/>
        <v>46.348125796462227</v>
      </c>
      <c r="BI20">
        <v>24</v>
      </c>
      <c r="BJ20">
        <v>150.63999999999999</v>
      </c>
      <c r="BK20">
        <v>73.7</v>
      </c>
      <c r="BL20">
        <f t="shared" si="7"/>
        <v>2.0439620081411123</v>
      </c>
      <c r="BN20">
        <v>9</v>
      </c>
      <c r="BO20">
        <v>210.96700000000001</v>
      </c>
      <c r="BP20">
        <v>22.16</v>
      </c>
      <c r="BQ20">
        <v>233.12700000000001</v>
      </c>
      <c r="BR20">
        <v>90.494451522131712</v>
      </c>
      <c r="BS20">
        <v>120.90600000000001</v>
      </c>
      <c r="BT20">
        <f t="shared" si="8"/>
        <v>51.862718604022696</v>
      </c>
      <c r="BU20">
        <v>24</v>
      </c>
      <c r="BV20">
        <v>90.41</v>
      </c>
      <c r="BW20">
        <v>73.7</v>
      </c>
      <c r="BX20">
        <f t="shared" si="9"/>
        <v>1.2267299864314789</v>
      </c>
      <c r="BZ20">
        <v>7</v>
      </c>
      <c r="CA20">
        <v>674.50699999999995</v>
      </c>
      <c r="CB20">
        <v>1161.7239999999999</v>
      </c>
      <c r="CC20">
        <v>1836.2309999999998</v>
      </c>
      <c r="CD20">
        <v>36.733232365644632</v>
      </c>
      <c r="CE20">
        <v>430.57299999999998</v>
      </c>
      <c r="CF20">
        <f t="shared" si="10"/>
        <v>23.448738203417761</v>
      </c>
      <c r="CG20">
        <v>24</v>
      </c>
      <c r="CH20">
        <v>123.2</v>
      </c>
      <c r="CI20">
        <v>73.7</v>
      </c>
      <c r="CJ20">
        <f t="shared" si="11"/>
        <v>1.6716417910447761</v>
      </c>
      <c r="CL20">
        <v>13</v>
      </c>
      <c r="CM20">
        <v>2.25</v>
      </c>
      <c r="CN20">
        <v>2.2559999999999998</v>
      </c>
      <c r="CO20">
        <f t="shared" si="12"/>
        <v>4.5060000000000002</v>
      </c>
      <c r="CP20">
        <f t="shared" si="13"/>
        <v>49.933422103861517</v>
      </c>
      <c r="CQ20">
        <v>0.36099999999999999</v>
      </c>
      <c r="CR20">
        <f t="shared" si="14"/>
        <v>8.011540168664002</v>
      </c>
      <c r="CS20" s="8"/>
      <c r="CT20" s="8"/>
      <c r="CU20" s="8"/>
    </row>
    <row r="21" spans="1:100" x14ac:dyDescent="0.25">
      <c r="A21">
        <v>15</v>
      </c>
      <c r="B21">
        <v>476.96699999999998</v>
      </c>
      <c r="C21">
        <v>459.28500000000003</v>
      </c>
      <c r="D21">
        <v>936.25199999999995</v>
      </c>
      <c r="E21">
        <v>50.944297048230602</v>
      </c>
      <c r="F21">
        <v>131.14699999999999</v>
      </c>
      <c r="G21">
        <f t="shared" si="0"/>
        <v>14.007660330765647</v>
      </c>
      <c r="M21">
        <v>7</v>
      </c>
      <c r="N21">
        <v>457.96699999999998</v>
      </c>
      <c r="O21">
        <v>56.441000000000003</v>
      </c>
      <c r="P21">
        <v>514.40800000000002</v>
      </c>
      <c r="Q21">
        <v>89.027970016018415</v>
      </c>
      <c r="R21">
        <v>142.43299999999999</v>
      </c>
      <c r="S21">
        <v>27.68872179281815</v>
      </c>
      <c r="T21">
        <v>24</v>
      </c>
      <c r="U21">
        <v>97</v>
      </c>
      <c r="V21">
        <v>73.7</v>
      </c>
      <c r="W21">
        <f t="shared" si="1"/>
        <v>1.316146540027137</v>
      </c>
      <c r="Y21">
        <v>3</v>
      </c>
      <c r="Z21">
        <v>283.87799999999999</v>
      </c>
      <c r="AA21">
        <v>95.289000000000001</v>
      </c>
      <c r="AB21">
        <v>125.47199999999999</v>
      </c>
      <c r="AC21">
        <v>36</v>
      </c>
      <c r="AD21">
        <v>540.6389999999999</v>
      </c>
      <c r="AE21">
        <v>75.715958338188699</v>
      </c>
      <c r="AF21">
        <v>70.133120252146071</v>
      </c>
      <c r="AG21">
        <v>154.928</v>
      </c>
      <c r="AH21">
        <v>81.010000000000005</v>
      </c>
      <c r="AI21">
        <f t="shared" si="2"/>
        <v>28.65646022576988</v>
      </c>
      <c r="AJ21">
        <f t="shared" si="3"/>
        <v>14.984120642424987</v>
      </c>
      <c r="AK21" s="4">
        <v>23.5</v>
      </c>
      <c r="AL21" s="4">
        <v>71.180000000000007</v>
      </c>
      <c r="AM21" s="4">
        <v>72.459999999999994</v>
      </c>
      <c r="AP21">
        <v>25</v>
      </c>
      <c r="AQ21">
        <v>762.19299999999998</v>
      </c>
      <c r="AR21">
        <v>235.17500000000001</v>
      </c>
      <c r="AS21">
        <v>997.36799999999994</v>
      </c>
      <c r="AT21">
        <f t="shared" si="16"/>
        <v>76.420438594380414</v>
      </c>
      <c r="AU21">
        <v>294.33999999999997</v>
      </c>
      <c r="AV21">
        <f t="shared" si="5"/>
        <v>29.51167472788379</v>
      </c>
      <c r="AW21">
        <v>24</v>
      </c>
      <c r="AX21">
        <v>128.24</v>
      </c>
      <c r="AY21">
        <v>73.7</v>
      </c>
      <c r="AZ21">
        <f t="shared" si="15"/>
        <v>1.7400271370420626</v>
      </c>
      <c r="BB21">
        <v>25</v>
      </c>
      <c r="BC21">
        <v>2433.88</v>
      </c>
      <c r="BD21">
        <v>369.09699999999998</v>
      </c>
      <c r="BE21">
        <v>2802.9769999999999</v>
      </c>
      <c r="BF21">
        <v>86.831964728929293</v>
      </c>
      <c r="BG21">
        <v>659.66</v>
      </c>
      <c r="BH21">
        <f t="shared" si="6"/>
        <v>23.534263748864152</v>
      </c>
      <c r="BI21">
        <v>24</v>
      </c>
      <c r="BJ21">
        <v>127.58</v>
      </c>
      <c r="BK21">
        <v>73.7</v>
      </c>
      <c r="BL21">
        <f t="shared" si="7"/>
        <v>1.7310719131614654</v>
      </c>
      <c r="BN21">
        <v>13</v>
      </c>
      <c r="BO21">
        <v>204.35599999999999</v>
      </c>
      <c r="BP21">
        <v>150.14400000000001</v>
      </c>
      <c r="BQ21">
        <v>354.5</v>
      </c>
      <c r="BR21">
        <v>57.646262341325802</v>
      </c>
      <c r="BS21">
        <v>95.944000000000003</v>
      </c>
      <c r="BT21">
        <f t="shared" si="8"/>
        <v>27.06459802538787</v>
      </c>
      <c r="BU21">
        <v>21</v>
      </c>
      <c r="BV21">
        <v>61.87</v>
      </c>
      <c r="BW21">
        <v>66.22</v>
      </c>
      <c r="BX21">
        <f t="shared" si="9"/>
        <v>0.93430987617034122</v>
      </c>
      <c r="BZ21">
        <v>9</v>
      </c>
      <c r="CA21">
        <v>394.19299999999998</v>
      </c>
      <c r="CB21">
        <v>349.19099999999997</v>
      </c>
      <c r="CC21">
        <v>743.38400000000001</v>
      </c>
      <c r="CD21">
        <v>53.026834045392427</v>
      </c>
      <c r="CE21">
        <v>293.94</v>
      </c>
      <c r="CF21">
        <f t="shared" si="10"/>
        <v>39.540802600002152</v>
      </c>
      <c r="CG21" s="4">
        <v>24</v>
      </c>
      <c r="CH21" s="4">
        <v>69.44</v>
      </c>
      <c r="CI21" s="4">
        <v>73.7</v>
      </c>
      <c r="CL21">
        <v>15</v>
      </c>
      <c r="CM21">
        <v>2.8330000000000002</v>
      </c>
      <c r="CN21">
        <v>2.8330000000000002</v>
      </c>
      <c r="CO21">
        <f t="shared" si="12"/>
        <v>5.6660000000000004</v>
      </c>
      <c r="CP21">
        <f t="shared" si="13"/>
        <v>50</v>
      </c>
      <c r="CQ21">
        <v>0.38300000000000001</v>
      </c>
      <c r="CR21">
        <f t="shared" si="14"/>
        <v>6.7596187786798447</v>
      </c>
      <c r="CS21" s="8"/>
      <c r="CT21" s="8"/>
      <c r="CU21" s="8"/>
    </row>
    <row r="22" spans="1:100" x14ac:dyDescent="0.25">
      <c r="A22">
        <v>17</v>
      </c>
      <c r="B22">
        <v>493.733</v>
      </c>
      <c r="C22">
        <v>524.82000000000005</v>
      </c>
      <c r="D22">
        <v>1018.5530000000001</v>
      </c>
      <c r="E22">
        <v>48.473962572394363</v>
      </c>
      <c r="F22">
        <v>70.253</v>
      </c>
      <c r="G22">
        <f t="shared" si="0"/>
        <v>6.8973337666277539</v>
      </c>
      <c r="M22">
        <v>9</v>
      </c>
      <c r="N22">
        <v>425.91300000000001</v>
      </c>
      <c r="O22">
        <v>181.24600000000001</v>
      </c>
      <c r="P22">
        <v>607.15899999999999</v>
      </c>
      <c r="Q22">
        <v>70.148511345463049</v>
      </c>
      <c r="R22">
        <v>55.567</v>
      </c>
      <c r="S22">
        <v>9.1519684300158612</v>
      </c>
      <c r="T22">
        <v>24.5</v>
      </c>
      <c r="U22">
        <v>110.64</v>
      </c>
      <c r="V22">
        <v>74.930000000000007</v>
      </c>
      <c r="W22">
        <f t="shared" si="1"/>
        <v>1.4765781395969571</v>
      </c>
      <c r="Y22">
        <v>7</v>
      </c>
      <c r="Z22">
        <v>291.85599999999999</v>
      </c>
      <c r="AA22">
        <v>94.706000000000003</v>
      </c>
      <c r="AB22">
        <v>374.47800000000001</v>
      </c>
      <c r="AC22">
        <v>81.5</v>
      </c>
      <c r="AD22">
        <v>842.54</v>
      </c>
      <c r="AE22">
        <v>79.086334179979602</v>
      </c>
      <c r="AF22">
        <v>45.880551665202837</v>
      </c>
      <c r="AG22">
        <v>127.017</v>
      </c>
      <c r="AH22">
        <v>151.78899999999999</v>
      </c>
      <c r="AI22">
        <f t="shared" si="2"/>
        <v>15.075486030336837</v>
      </c>
      <c r="AJ22">
        <f t="shared" si="3"/>
        <v>18.015643174211313</v>
      </c>
      <c r="AK22">
        <v>24</v>
      </c>
      <c r="AL22">
        <v>74.430000000000007</v>
      </c>
      <c r="AM22">
        <v>73.7</v>
      </c>
      <c r="AN22">
        <f t="shared" si="4"/>
        <v>1.0099050203527815</v>
      </c>
      <c r="AP22">
        <v>27</v>
      </c>
      <c r="AQ22">
        <v>1188.373</v>
      </c>
      <c r="AR22">
        <v>450.428</v>
      </c>
      <c r="AS22">
        <v>1638.8009999999999</v>
      </c>
      <c r="AT22">
        <f t="shared" si="16"/>
        <v>72.514783674161791</v>
      </c>
      <c r="AU22">
        <v>508.18700000000001</v>
      </c>
      <c r="AV22">
        <f t="shared" si="5"/>
        <v>31.009683298948442</v>
      </c>
      <c r="AW22">
        <v>24</v>
      </c>
      <c r="AX22">
        <v>129.94</v>
      </c>
      <c r="AY22">
        <v>73.7</v>
      </c>
      <c r="AZ22">
        <f t="shared" si="15"/>
        <v>1.7630936227951153</v>
      </c>
      <c r="BB22">
        <v>29</v>
      </c>
      <c r="BC22">
        <v>692.98699999999997</v>
      </c>
      <c r="BD22">
        <v>162.43600000000001</v>
      </c>
      <c r="BE22">
        <v>855.423</v>
      </c>
      <c r="BF22">
        <v>81.011031968979083</v>
      </c>
      <c r="BG22">
        <v>237.167</v>
      </c>
      <c r="BH22">
        <f t="shared" si="6"/>
        <v>27.725113774121109</v>
      </c>
      <c r="BI22">
        <v>24</v>
      </c>
      <c r="BJ22">
        <v>115.22</v>
      </c>
      <c r="BK22">
        <v>73.7</v>
      </c>
      <c r="BL22">
        <f t="shared" si="7"/>
        <v>1.5633649932157394</v>
      </c>
      <c r="BN22">
        <v>15</v>
      </c>
      <c r="BO22">
        <v>352.78899999999999</v>
      </c>
      <c r="BP22">
        <v>72.161000000000001</v>
      </c>
      <c r="BQ22">
        <v>424.95</v>
      </c>
      <c r="BR22">
        <v>83.018943405106484</v>
      </c>
      <c r="BS22">
        <v>193.81100000000001</v>
      </c>
      <c r="BT22">
        <f t="shared" si="8"/>
        <v>45.6079538769267</v>
      </c>
      <c r="BU22">
        <v>23.5</v>
      </c>
      <c r="BV22">
        <v>88.87</v>
      </c>
      <c r="BW22">
        <v>72.459999999999994</v>
      </c>
      <c r="BX22">
        <f t="shared" si="9"/>
        <v>1.2264697764283745</v>
      </c>
      <c r="BZ22">
        <v>11</v>
      </c>
      <c r="CA22">
        <v>475.50700000000001</v>
      </c>
      <c r="CB22">
        <v>376.94799999999998</v>
      </c>
      <c r="CC22">
        <v>852.45499999999993</v>
      </c>
      <c r="CD22">
        <v>55.780891659970322</v>
      </c>
      <c r="CE22">
        <v>288.55799999999999</v>
      </c>
      <c r="CF22">
        <f t="shared" si="10"/>
        <v>33.850232563595732</v>
      </c>
      <c r="CG22">
        <v>23.5</v>
      </c>
      <c r="CH22">
        <v>123.14</v>
      </c>
      <c r="CI22">
        <v>72.459999999999994</v>
      </c>
      <c r="CJ22">
        <f t="shared" si="11"/>
        <v>1.6994203698592327</v>
      </c>
      <c r="CL22">
        <v>17</v>
      </c>
      <c r="CM22">
        <v>21.033000000000001</v>
      </c>
      <c r="CN22">
        <v>23.122</v>
      </c>
      <c r="CO22">
        <f t="shared" si="12"/>
        <v>44.155000000000001</v>
      </c>
      <c r="CP22">
        <f t="shared" si="13"/>
        <v>47.634469482504812</v>
      </c>
      <c r="CQ22">
        <v>2.883</v>
      </c>
      <c r="CR22">
        <f t="shared" si="14"/>
        <v>6.5292718831389411</v>
      </c>
      <c r="CS22" s="8"/>
      <c r="CT22" s="8"/>
      <c r="CU22" s="8"/>
    </row>
    <row r="23" spans="1:100" x14ac:dyDescent="0.25">
      <c r="A23">
        <v>21</v>
      </c>
      <c r="B23">
        <v>730.46699999999998</v>
      </c>
      <c r="C23">
        <v>769.09299999999996</v>
      </c>
      <c r="D23">
        <v>1499.56</v>
      </c>
      <c r="E23">
        <v>48.712088879404625</v>
      </c>
      <c r="F23">
        <v>144.047</v>
      </c>
      <c r="G23">
        <f t="shared" si="0"/>
        <v>9.6059510789831695</v>
      </c>
      <c r="M23">
        <v>13</v>
      </c>
      <c r="N23">
        <v>802.16700000000003</v>
      </c>
      <c r="O23">
        <v>351.47899999999998</v>
      </c>
      <c r="P23">
        <v>1153.646</v>
      </c>
      <c r="Q23">
        <v>69.533201692720297</v>
      </c>
      <c r="R23">
        <v>278.89999999999998</v>
      </c>
      <c r="S23">
        <v>24.175526981413707</v>
      </c>
      <c r="T23">
        <v>24</v>
      </c>
      <c r="U23">
        <v>118.66</v>
      </c>
      <c r="V23">
        <v>73.7</v>
      </c>
      <c r="W23">
        <f t="shared" si="1"/>
        <v>1.6100407055630934</v>
      </c>
      <c r="Y23">
        <v>9</v>
      </c>
      <c r="Z23">
        <v>340.67900000000003</v>
      </c>
      <c r="AA23">
        <v>65.11</v>
      </c>
      <c r="AB23">
        <v>400.322</v>
      </c>
      <c r="AC23">
        <v>101.44</v>
      </c>
      <c r="AD23">
        <v>907.55100000000016</v>
      </c>
      <c r="AE23">
        <v>81.648414248896188</v>
      </c>
      <c r="AF23">
        <v>44.712528552114421</v>
      </c>
      <c r="AG23">
        <v>180.517</v>
      </c>
      <c r="AH23">
        <v>148.77600000000001</v>
      </c>
      <c r="AI23">
        <f t="shared" si="2"/>
        <v>19.890562624028838</v>
      </c>
      <c r="AJ23">
        <f t="shared" si="3"/>
        <v>16.393128320061351</v>
      </c>
      <c r="AK23">
        <v>24</v>
      </c>
      <c r="AL23">
        <v>81.3</v>
      </c>
      <c r="AM23">
        <v>73.7</v>
      </c>
      <c r="AN23">
        <f t="shared" si="4"/>
        <v>1.1031207598371777</v>
      </c>
      <c r="AP23">
        <v>29</v>
      </c>
      <c r="AQ23">
        <v>1292.067</v>
      </c>
      <c r="AR23">
        <v>1121.92</v>
      </c>
      <c r="AS23">
        <v>2413.9870000000001</v>
      </c>
      <c r="AT23">
        <f t="shared" si="16"/>
        <v>53.524190478242005</v>
      </c>
      <c r="AU23">
        <v>405.68700000000001</v>
      </c>
      <c r="AV23">
        <f t="shared" si="5"/>
        <v>16.805682880645172</v>
      </c>
      <c r="AW23" s="4">
        <v>24</v>
      </c>
      <c r="AX23" s="4">
        <v>67.36</v>
      </c>
      <c r="AY23" s="4">
        <v>73.7</v>
      </c>
      <c r="BB23">
        <v>31</v>
      </c>
      <c r="BC23">
        <v>438.12</v>
      </c>
      <c r="BD23">
        <v>69.111999999999995</v>
      </c>
      <c r="BE23">
        <v>507.23199999999997</v>
      </c>
      <c r="BF23">
        <v>86.374676676550379</v>
      </c>
      <c r="BG23">
        <v>182.107</v>
      </c>
      <c r="BH23">
        <f t="shared" si="6"/>
        <v>35.902111854141694</v>
      </c>
      <c r="BI23">
        <v>24</v>
      </c>
      <c r="BJ23">
        <v>98.41</v>
      </c>
      <c r="BK23">
        <v>73.7</v>
      </c>
      <c r="BL23">
        <f t="shared" si="7"/>
        <v>1.3352781546811396</v>
      </c>
      <c r="BN23">
        <v>19</v>
      </c>
      <c r="BO23">
        <v>489.71100000000001</v>
      </c>
      <c r="BP23">
        <v>76.075999999999993</v>
      </c>
      <c r="BQ23">
        <v>565.78700000000003</v>
      </c>
      <c r="BR23">
        <v>86.553950514946436</v>
      </c>
      <c r="BS23">
        <v>249.672</v>
      </c>
      <c r="BT23">
        <f t="shared" si="8"/>
        <v>44.128267351494465</v>
      </c>
      <c r="BU23">
        <v>24</v>
      </c>
      <c r="BV23">
        <v>133.68</v>
      </c>
      <c r="BW23">
        <v>73.7</v>
      </c>
      <c r="BX23">
        <f t="shared" si="9"/>
        <v>1.8138398914518317</v>
      </c>
      <c r="BZ23">
        <v>13</v>
      </c>
      <c r="CA23">
        <v>406.91300000000001</v>
      </c>
      <c r="CB23">
        <v>240.56700000000001</v>
      </c>
      <c r="CC23">
        <v>647.48</v>
      </c>
      <c r="CD23">
        <v>62.845647742015196</v>
      </c>
      <c r="CE23">
        <v>196.88300000000001</v>
      </c>
      <c r="CF23">
        <f t="shared" si="10"/>
        <v>30.40758015691604</v>
      </c>
      <c r="CG23">
        <v>24</v>
      </c>
      <c r="CH23">
        <v>118.85</v>
      </c>
      <c r="CI23">
        <v>73.7</v>
      </c>
      <c r="CJ23">
        <f t="shared" si="11"/>
        <v>1.6126187245590229</v>
      </c>
      <c r="CL23">
        <v>19</v>
      </c>
      <c r="CM23">
        <v>18.789000000000001</v>
      </c>
      <c r="CN23">
        <v>14.061999999999999</v>
      </c>
      <c r="CO23">
        <f t="shared" si="12"/>
        <v>32.850999999999999</v>
      </c>
      <c r="CP23">
        <f t="shared" si="13"/>
        <v>57.194605948068556</v>
      </c>
      <c r="CQ23">
        <v>1.661</v>
      </c>
      <c r="CR23">
        <f t="shared" si="14"/>
        <v>5.0561626738912064</v>
      </c>
      <c r="CS23" s="8"/>
      <c r="CT23" s="8"/>
      <c r="CU23" s="8"/>
    </row>
    <row r="24" spans="1:100" x14ac:dyDescent="0.25">
      <c r="A24">
        <v>25</v>
      </c>
      <c r="B24">
        <v>1743.173</v>
      </c>
      <c r="C24">
        <v>1386.308</v>
      </c>
      <c r="D24">
        <v>3129.4809999999998</v>
      </c>
      <c r="E24">
        <v>55.701664269570585</v>
      </c>
      <c r="F24">
        <v>232.59299999999999</v>
      </c>
      <c r="G24">
        <f t="shared" si="0"/>
        <v>7.432318649641906</v>
      </c>
      <c r="M24">
        <v>15</v>
      </c>
      <c r="N24">
        <v>287.113</v>
      </c>
      <c r="O24">
        <v>41.869</v>
      </c>
      <c r="P24">
        <v>328.98199999999997</v>
      </c>
      <c r="Q24">
        <v>87.273163881306587</v>
      </c>
      <c r="R24">
        <v>58.286999999999999</v>
      </c>
      <c r="S24">
        <v>17.717382713947877</v>
      </c>
      <c r="T24">
        <v>24.5</v>
      </c>
      <c r="U24">
        <v>92.48</v>
      </c>
      <c r="V24">
        <v>74.930000000000007</v>
      </c>
      <c r="W24">
        <f t="shared" si="1"/>
        <v>1.2342186040304284</v>
      </c>
      <c r="Y24">
        <v>11</v>
      </c>
      <c r="Z24">
        <v>475.733</v>
      </c>
      <c r="AA24">
        <v>40.533000000000001</v>
      </c>
      <c r="AB24">
        <v>463.04399999999998</v>
      </c>
      <c r="AC24">
        <v>58.328000000000003</v>
      </c>
      <c r="AD24">
        <v>1037.6379999999999</v>
      </c>
      <c r="AE24">
        <v>90.472496188458791</v>
      </c>
      <c r="AF24">
        <v>49.75396043706958</v>
      </c>
      <c r="AG24">
        <v>202.31700000000001</v>
      </c>
      <c r="AH24">
        <v>289.22500000000002</v>
      </c>
      <c r="AI24">
        <f t="shared" si="2"/>
        <v>19.497840287267817</v>
      </c>
      <c r="AJ24">
        <f t="shared" si="3"/>
        <v>27.8734009355864</v>
      </c>
      <c r="AK24">
        <v>24</v>
      </c>
      <c r="AL24">
        <v>168.44</v>
      </c>
      <c r="AM24">
        <v>73.7</v>
      </c>
      <c r="AN24">
        <f t="shared" si="4"/>
        <v>2.2854816824966075</v>
      </c>
      <c r="AP24" t="s">
        <v>29</v>
      </c>
      <c r="AQ24">
        <f>SUM(AQ4:AQ23)/$A$24</f>
        <v>582.15023999999994</v>
      </c>
      <c r="AR24">
        <f t="shared" ref="AR24:AS24" si="17">SUM(AR4:AR23)/$A$24</f>
        <v>190.46508000000003</v>
      </c>
      <c r="AS24">
        <f t="shared" si="17"/>
        <v>772.61532000000011</v>
      </c>
      <c r="AT24">
        <f>SUM(AT4:AT23)/$A$24</f>
        <v>63.570113460789386</v>
      </c>
      <c r="AU24">
        <f t="shared" ref="AU24:AV24" si="18">SUM(AU4:AU23)/$A$24</f>
        <v>202.69947999999999</v>
      </c>
      <c r="AV24">
        <f t="shared" si="18"/>
        <v>24.475665500139414</v>
      </c>
      <c r="AW24" s="5">
        <f>SUM(AW6:AW11,AW13:AW15,AW17:AW22)/15</f>
        <v>23.933333333333334</v>
      </c>
      <c r="AX24" s="5">
        <f>SUM(AX6:AX11,AX13:AX15,AX17:AX22)/15</f>
        <v>98.060666666666663</v>
      </c>
      <c r="AY24" s="5">
        <f t="shared" ref="AY24:AZ24" si="19">SUM(AY6:AY11,AY13:AY15,AY17:AY22)/15</f>
        <v>73.532666666666685</v>
      </c>
      <c r="AZ24" s="5">
        <f t="shared" si="19"/>
        <v>1.3330037677274496</v>
      </c>
      <c r="BB24">
        <v>1</v>
      </c>
      <c r="BC24">
        <v>1368.42</v>
      </c>
      <c r="BD24">
        <v>1734.42</v>
      </c>
      <c r="BE24">
        <v>3102.84</v>
      </c>
      <c r="BF24">
        <v>44.102177360095915</v>
      </c>
      <c r="BG24">
        <v>398.34800000000001</v>
      </c>
      <c r="BH24">
        <f t="shared" si="6"/>
        <v>12.838174059893518</v>
      </c>
      <c r="BI24" s="4">
        <v>24</v>
      </c>
      <c r="BJ24" s="4">
        <v>51.55</v>
      </c>
      <c r="BK24" s="4">
        <v>73.7</v>
      </c>
      <c r="BN24">
        <v>21</v>
      </c>
      <c r="BO24">
        <v>80.938999999999993</v>
      </c>
      <c r="BP24">
        <v>34.247</v>
      </c>
      <c r="BQ24">
        <v>115.18599999999999</v>
      </c>
      <c r="BR24">
        <v>70.26808813571094</v>
      </c>
      <c r="BS24">
        <v>57.122</v>
      </c>
      <c r="BT24">
        <f t="shared" si="8"/>
        <v>49.591096140155926</v>
      </c>
      <c r="BU24">
        <v>24</v>
      </c>
      <c r="BV24">
        <v>75.36</v>
      </c>
      <c r="BW24">
        <v>73.7</v>
      </c>
      <c r="BX24">
        <f t="shared" si="9"/>
        <v>1.0225237449118045</v>
      </c>
      <c r="BZ24">
        <v>15</v>
      </c>
      <c r="CA24">
        <v>155.47999999999999</v>
      </c>
      <c r="CB24">
        <v>80.927000000000007</v>
      </c>
      <c r="CC24">
        <v>236.40699999999998</v>
      </c>
      <c r="CD24">
        <v>65.767934113626083</v>
      </c>
      <c r="CE24">
        <v>83.5</v>
      </c>
      <c r="CF24">
        <f t="shared" si="10"/>
        <v>35.320443134086553</v>
      </c>
      <c r="CG24">
        <v>24</v>
      </c>
      <c r="CH24">
        <v>95.33</v>
      </c>
      <c r="CI24">
        <v>73.7</v>
      </c>
      <c r="CJ24">
        <f t="shared" si="11"/>
        <v>1.2934871099050202</v>
      </c>
      <c r="CL24">
        <v>21</v>
      </c>
      <c r="CM24">
        <v>2.2330000000000001</v>
      </c>
      <c r="CN24">
        <v>1.607</v>
      </c>
      <c r="CO24">
        <f t="shared" si="12"/>
        <v>3.84</v>
      </c>
      <c r="CP24">
        <f t="shared" si="13"/>
        <v>58.151041666666671</v>
      </c>
      <c r="CQ24">
        <v>0.73299999999999998</v>
      </c>
      <c r="CR24">
        <f t="shared" si="14"/>
        <v>19.088541666666668</v>
      </c>
      <c r="CS24" s="8">
        <v>29</v>
      </c>
      <c r="CT24" s="8">
        <v>94.17</v>
      </c>
      <c r="CU24" s="8">
        <v>85.96</v>
      </c>
      <c r="CV24">
        <f t="shared" ref="CV24:CV26" si="20">CT24/CU24</f>
        <v>1.0955095393206142</v>
      </c>
    </row>
    <row r="25" spans="1:100" x14ac:dyDescent="0.25">
      <c r="A25">
        <v>27</v>
      </c>
      <c r="B25">
        <v>497.327</v>
      </c>
      <c r="C25">
        <v>446.12</v>
      </c>
      <c r="D25">
        <v>943.447</v>
      </c>
      <c r="E25">
        <v>52.713824941941624</v>
      </c>
      <c r="F25">
        <v>122.033</v>
      </c>
      <c r="G25">
        <f t="shared" si="0"/>
        <v>12.934801848964488</v>
      </c>
      <c r="M25">
        <v>17</v>
      </c>
      <c r="N25">
        <v>626.43299999999999</v>
      </c>
      <c r="O25">
        <v>194.518</v>
      </c>
      <c r="P25">
        <v>820.95100000000002</v>
      </c>
      <c r="Q25">
        <v>76.3057722080855</v>
      </c>
      <c r="R25">
        <v>194.953</v>
      </c>
      <c r="S25">
        <v>23.747215120025434</v>
      </c>
      <c r="T25">
        <v>24</v>
      </c>
      <c r="U25">
        <v>97.85</v>
      </c>
      <c r="V25">
        <v>73.7</v>
      </c>
      <c r="W25">
        <f t="shared" si="1"/>
        <v>1.3276797829036633</v>
      </c>
      <c r="Y25">
        <v>13</v>
      </c>
      <c r="Z25">
        <v>156.81700000000001</v>
      </c>
      <c r="AA25">
        <v>11.617000000000001</v>
      </c>
      <c r="AB25">
        <v>208.71700000000001</v>
      </c>
      <c r="AC25">
        <v>10.683</v>
      </c>
      <c r="AD25">
        <v>387.834</v>
      </c>
      <c r="AE25">
        <v>94.250117318234089</v>
      </c>
      <c r="AF25">
        <v>43.429405364150639</v>
      </c>
      <c r="AG25">
        <v>120.43899999999999</v>
      </c>
      <c r="AH25">
        <v>88.501999999999995</v>
      </c>
      <c r="AI25">
        <f t="shared" si="2"/>
        <v>31.054265484717686</v>
      </c>
      <c r="AJ25">
        <f t="shared" si="3"/>
        <v>22.819556820701639</v>
      </c>
      <c r="AK25">
        <v>24</v>
      </c>
      <c r="AL25">
        <v>113.75</v>
      </c>
      <c r="AM25">
        <v>73.7</v>
      </c>
      <c r="AN25">
        <f t="shared" si="4"/>
        <v>1.5434192672998643</v>
      </c>
      <c r="AP25" t="s">
        <v>78</v>
      </c>
      <c r="BB25">
        <v>7</v>
      </c>
      <c r="BC25">
        <v>782.88699999999994</v>
      </c>
      <c r="BD25">
        <v>1043.56</v>
      </c>
      <c r="BE25">
        <v>1826.4469999999999</v>
      </c>
      <c r="BF25">
        <v>42.863931994741705</v>
      </c>
      <c r="BG25">
        <v>352.66</v>
      </c>
      <c r="BH25">
        <f t="shared" si="6"/>
        <v>19.308526335557509</v>
      </c>
      <c r="BI25">
        <v>23</v>
      </c>
      <c r="BJ25">
        <v>75.44</v>
      </c>
      <c r="BK25">
        <v>71.22</v>
      </c>
      <c r="BL25">
        <f t="shared" si="7"/>
        <v>1.0592530188149396</v>
      </c>
      <c r="BN25">
        <v>23</v>
      </c>
      <c r="BO25">
        <v>243.60599999999999</v>
      </c>
      <c r="BP25">
        <v>25.744</v>
      </c>
      <c r="BQ25">
        <v>269.35000000000002</v>
      </c>
      <c r="BR25">
        <v>90.442175607945046</v>
      </c>
      <c r="BS25">
        <v>150.767</v>
      </c>
      <c r="BT25">
        <f t="shared" si="8"/>
        <v>55.974382773343223</v>
      </c>
      <c r="BU25">
        <v>24</v>
      </c>
      <c r="BV25">
        <v>132.08000000000001</v>
      </c>
      <c r="BW25">
        <v>73.7</v>
      </c>
      <c r="BX25">
        <f t="shared" si="9"/>
        <v>1.7921302578018996</v>
      </c>
      <c r="BZ25">
        <v>19</v>
      </c>
      <c r="CA25">
        <v>347.66699999999997</v>
      </c>
      <c r="CB25">
        <v>188.96299999999999</v>
      </c>
      <c r="CC25">
        <v>536.63</v>
      </c>
      <c r="CD25">
        <v>64.787097255091965</v>
      </c>
      <c r="CE25">
        <v>207.48699999999999</v>
      </c>
      <c r="CF25">
        <f t="shared" si="10"/>
        <v>38.664815608519838</v>
      </c>
      <c r="CG25">
        <v>24</v>
      </c>
      <c r="CH25">
        <v>136.81</v>
      </c>
      <c r="CI25">
        <v>73.7</v>
      </c>
      <c r="CJ25">
        <f t="shared" si="11"/>
        <v>1.8563093622795115</v>
      </c>
      <c r="CL25">
        <v>23</v>
      </c>
      <c r="CM25">
        <v>8.8780000000000001</v>
      </c>
      <c r="CN25">
        <v>12.46</v>
      </c>
      <c r="CO25">
        <f t="shared" si="12"/>
        <v>21.338000000000001</v>
      </c>
      <c r="CP25">
        <f t="shared" si="13"/>
        <v>41.606523572968413</v>
      </c>
      <c r="CQ25">
        <v>4.056</v>
      </c>
      <c r="CR25">
        <f t="shared" si="14"/>
        <v>19.008341925203862</v>
      </c>
      <c r="CS25" s="8"/>
      <c r="CT25" s="8"/>
      <c r="CU25" s="8"/>
    </row>
    <row r="26" spans="1:100" x14ac:dyDescent="0.25">
      <c r="A26">
        <v>31</v>
      </c>
      <c r="B26">
        <v>490.91300000000001</v>
      </c>
      <c r="C26">
        <v>339.36700000000002</v>
      </c>
      <c r="D26">
        <v>830.28</v>
      </c>
      <c r="E26">
        <v>59.126198390904271</v>
      </c>
      <c r="F26">
        <v>94.013000000000005</v>
      </c>
      <c r="G26">
        <f t="shared" si="0"/>
        <v>11.323047646577059</v>
      </c>
      <c r="M26">
        <v>19</v>
      </c>
      <c r="N26">
        <v>1438.787</v>
      </c>
      <c r="O26">
        <v>105.26600000000001</v>
      </c>
      <c r="P26">
        <v>1544.0530000000001</v>
      </c>
      <c r="Q26">
        <v>93.182487906827021</v>
      </c>
      <c r="R26">
        <v>273.34699999999998</v>
      </c>
      <c r="S26">
        <v>17.703213555493235</v>
      </c>
      <c r="T26">
        <v>24.5</v>
      </c>
      <c r="U26">
        <v>125.33</v>
      </c>
      <c r="V26">
        <v>74.930000000000007</v>
      </c>
      <c r="W26">
        <f t="shared" si="1"/>
        <v>1.6726277859335379</v>
      </c>
      <c r="Y26">
        <v>15</v>
      </c>
      <c r="Z26">
        <v>190.84399999999999</v>
      </c>
      <c r="AA26">
        <v>70.867000000000004</v>
      </c>
      <c r="AB26">
        <v>230.81700000000001</v>
      </c>
      <c r="AC26">
        <v>79.099999999999994</v>
      </c>
      <c r="AD26">
        <v>571.62800000000004</v>
      </c>
      <c r="AE26">
        <v>73.764931039067363</v>
      </c>
      <c r="AF26">
        <v>45.783446577144574</v>
      </c>
      <c r="AG26">
        <v>101.589</v>
      </c>
      <c r="AH26">
        <v>122.598</v>
      </c>
      <c r="AI26">
        <f t="shared" si="2"/>
        <v>17.771872616456854</v>
      </c>
      <c r="AJ26">
        <f t="shared" si="3"/>
        <v>21.447164939436135</v>
      </c>
      <c r="AK26">
        <v>24</v>
      </c>
      <c r="AL26">
        <v>117.13</v>
      </c>
      <c r="AM26">
        <v>73.7</v>
      </c>
      <c r="AN26">
        <f t="shared" si="4"/>
        <v>1.5892808683853459</v>
      </c>
      <c r="AP26">
        <f>COUNT(AP4:AP23)</f>
        <v>20</v>
      </c>
      <c r="BB26">
        <v>9</v>
      </c>
      <c r="BC26">
        <v>1182.58</v>
      </c>
      <c r="BD26">
        <v>366.07499999999999</v>
      </c>
      <c r="BE26">
        <v>1548.655</v>
      </c>
      <c r="BF26">
        <v>76.361746160377876</v>
      </c>
      <c r="BG26">
        <v>473.8</v>
      </c>
      <c r="BH26">
        <f t="shared" si="6"/>
        <v>30.5942898838024</v>
      </c>
      <c r="BI26">
        <v>24</v>
      </c>
      <c r="BJ26">
        <v>110.43</v>
      </c>
      <c r="BK26">
        <v>73.7</v>
      </c>
      <c r="BL26">
        <f t="shared" si="7"/>
        <v>1.4983717774762551</v>
      </c>
      <c r="BN26">
        <v>27</v>
      </c>
      <c r="BO26">
        <v>137.30000000000001</v>
      </c>
      <c r="BP26">
        <v>158.97399999999999</v>
      </c>
      <c r="BQ26">
        <v>296.274</v>
      </c>
      <c r="BR26">
        <v>46.342237253353318</v>
      </c>
      <c r="BS26">
        <v>118.25</v>
      </c>
      <c r="BT26">
        <f t="shared" si="8"/>
        <v>39.912378406475085</v>
      </c>
      <c r="BU26">
        <v>20.5</v>
      </c>
      <c r="BV26">
        <v>70.97</v>
      </c>
      <c r="BW26">
        <v>64.97</v>
      </c>
      <c r="BX26">
        <f t="shared" si="9"/>
        <v>1.0923503155302448</v>
      </c>
      <c r="BZ26">
        <v>21</v>
      </c>
      <c r="CA26">
        <v>676.41300000000001</v>
      </c>
      <c r="CB26">
        <v>830.10500000000002</v>
      </c>
      <c r="CC26">
        <v>1506.518</v>
      </c>
      <c r="CD26">
        <v>44.899098450864841</v>
      </c>
      <c r="CE26">
        <v>390.70800000000003</v>
      </c>
      <c r="CF26">
        <f t="shared" si="10"/>
        <v>25.934505926912259</v>
      </c>
      <c r="CG26">
        <v>24</v>
      </c>
      <c r="CH26">
        <v>122.78</v>
      </c>
      <c r="CI26">
        <v>73.7</v>
      </c>
      <c r="CJ26">
        <f t="shared" si="11"/>
        <v>1.665943012211669</v>
      </c>
      <c r="CL26">
        <v>25</v>
      </c>
      <c r="CM26">
        <v>32.332999999999998</v>
      </c>
      <c r="CN26">
        <v>37.53</v>
      </c>
      <c r="CO26">
        <f t="shared" si="12"/>
        <v>69.863</v>
      </c>
      <c r="CP26">
        <f t="shared" si="13"/>
        <v>46.280577702074055</v>
      </c>
      <c r="CQ26">
        <v>5.5839999999999996</v>
      </c>
      <c r="CR26">
        <f t="shared" si="14"/>
        <v>7.992785880938408</v>
      </c>
      <c r="CS26" s="8">
        <v>29.5</v>
      </c>
      <c r="CT26" s="8">
        <v>95.82</v>
      </c>
      <c r="CU26" s="8">
        <v>87.18</v>
      </c>
      <c r="CV26">
        <f t="shared" si="20"/>
        <v>1.0991052993805916</v>
      </c>
    </row>
    <row r="27" spans="1:100" x14ac:dyDescent="0.25">
      <c r="A27" t="s">
        <v>29</v>
      </c>
      <c r="B27">
        <v>606.72434782608707</v>
      </c>
      <c r="C27">
        <v>495.13321739130441</v>
      </c>
      <c r="D27">
        <v>1101.8575652173913</v>
      </c>
      <c r="E27">
        <v>53.71334949661663</v>
      </c>
      <c r="F27">
        <f>SUM(F4:F26)/23</f>
        <v>88.544608695652173</v>
      </c>
      <c r="G27">
        <f>SUM(G4:G26)/23</f>
        <v>8.1375492848882782</v>
      </c>
      <c r="M27">
        <v>23</v>
      </c>
      <c r="N27">
        <v>1374.98</v>
      </c>
      <c r="O27">
        <v>63.643999999999998</v>
      </c>
      <c r="P27">
        <v>1438.624</v>
      </c>
      <c r="Q27">
        <v>95.576050448206061</v>
      </c>
      <c r="R27">
        <v>298.36</v>
      </c>
      <c r="S27">
        <v>20.739261961429811</v>
      </c>
      <c r="T27">
        <v>24</v>
      </c>
      <c r="U27">
        <v>159.66999999999999</v>
      </c>
      <c r="V27">
        <v>73.7</v>
      </c>
      <c r="W27">
        <f t="shared" si="1"/>
        <v>2.1664857530529171</v>
      </c>
      <c r="Y27">
        <v>17</v>
      </c>
      <c r="Z27">
        <v>1867.6669999999999</v>
      </c>
      <c r="AA27">
        <v>152.02799999999999</v>
      </c>
      <c r="AB27">
        <v>1369.3779999999999</v>
      </c>
      <c r="AC27">
        <v>213.52799999999999</v>
      </c>
      <c r="AD27">
        <v>3602.6009999999997</v>
      </c>
      <c r="AE27">
        <v>89.852997875701476</v>
      </c>
      <c r="AF27">
        <v>56.062133997076003</v>
      </c>
      <c r="AG27">
        <v>809.27200000000005</v>
      </c>
      <c r="AH27">
        <v>714.096</v>
      </c>
      <c r="AI27">
        <f t="shared" si="2"/>
        <v>22.463547864445719</v>
      </c>
      <c r="AJ27">
        <f t="shared" si="3"/>
        <v>19.821678837040242</v>
      </c>
      <c r="AK27">
        <v>24</v>
      </c>
      <c r="AL27">
        <v>264.33</v>
      </c>
      <c r="AM27">
        <v>73.7</v>
      </c>
      <c r="AN27">
        <f t="shared" si="4"/>
        <v>3.5865671641791042</v>
      </c>
      <c r="BB27">
        <v>15</v>
      </c>
      <c r="BC27">
        <v>651.70000000000005</v>
      </c>
      <c r="BD27">
        <v>339.529</v>
      </c>
      <c r="BE27">
        <v>991.22900000000004</v>
      </c>
      <c r="BF27">
        <v>65.746663989855023</v>
      </c>
      <c r="BG27">
        <v>183.09299999999999</v>
      </c>
      <c r="BH27">
        <f t="shared" si="6"/>
        <v>18.471311876468505</v>
      </c>
      <c r="BI27" s="4">
        <v>17.5</v>
      </c>
      <c r="BJ27" s="4">
        <v>44.35</v>
      </c>
      <c r="BK27" s="4">
        <v>57.36</v>
      </c>
      <c r="BN27">
        <v>29</v>
      </c>
      <c r="BO27">
        <v>313.11099999999999</v>
      </c>
      <c r="BP27">
        <v>289.07100000000003</v>
      </c>
      <c r="BQ27">
        <v>602.18200000000002</v>
      </c>
      <c r="BR27">
        <v>51.996074276547624</v>
      </c>
      <c r="BS27">
        <v>181.38300000000001</v>
      </c>
      <c r="BT27">
        <f t="shared" si="8"/>
        <v>30.120960108405765</v>
      </c>
      <c r="BU27">
        <v>24</v>
      </c>
      <c r="BV27">
        <v>91.12</v>
      </c>
      <c r="BW27">
        <v>73.7</v>
      </c>
      <c r="BX27">
        <f t="shared" si="9"/>
        <v>1.2363636363636363</v>
      </c>
      <c r="BZ27">
        <v>23</v>
      </c>
      <c r="CA27">
        <v>606.26</v>
      </c>
      <c r="CB27">
        <v>588.42399999999998</v>
      </c>
      <c r="CC27">
        <v>1194.684</v>
      </c>
      <c r="CD27">
        <v>50.746473544468664</v>
      </c>
      <c r="CE27">
        <v>366.90699999999998</v>
      </c>
      <c r="CF27">
        <f t="shared" si="10"/>
        <v>30.711635880282984</v>
      </c>
      <c r="CG27">
        <v>24</v>
      </c>
      <c r="CH27">
        <v>102.7</v>
      </c>
      <c r="CI27">
        <v>73.7</v>
      </c>
      <c r="CJ27">
        <f t="shared" si="11"/>
        <v>1.3934871099050203</v>
      </c>
      <c r="CL27">
        <v>27</v>
      </c>
      <c r="CM27">
        <v>16.5</v>
      </c>
      <c r="CN27">
        <v>16.338999999999999</v>
      </c>
      <c r="CO27">
        <f t="shared" si="12"/>
        <v>32.838999999999999</v>
      </c>
      <c r="CP27">
        <f t="shared" si="13"/>
        <v>50.24513535734949</v>
      </c>
      <c r="CQ27">
        <v>3.2109999999999999</v>
      </c>
      <c r="CR27">
        <f t="shared" si="14"/>
        <v>9.7780078565120743</v>
      </c>
    </row>
    <row r="28" spans="1:100" x14ac:dyDescent="0.25">
      <c r="A28" t="s">
        <v>78</v>
      </c>
      <c r="M28">
        <v>25</v>
      </c>
      <c r="N28">
        <v>1156.3399999999999</v>
      </c>
      <c r="O28">
        <v>27.234999999999999</v>
      </c>
      <c r="P28">
        <v>1183.5749999999998</v>
      </c>
      <c r="Q28">
        <v>97.698920642967295</v>
      </c>
      <c r="R28">
        <v>368.96</v>
      </c>
      <c r="S28">
        <v>31.173351921086539</v>
      </c>
      <c r="T28">
        <v>24</v>
      </c>
      <c r="U28">
        <v>124.02</v>
      </c>
      <c r="V28">
        <v>73.7</v>
      </c>
      <c r="W28">
        <f t="shared" si="1"/>
        <v>1.6827679782903662</v>
      </c>
      <c r="Y28">
        <v>19</v>
      </c>
      <c r="Z28">
        <v>446.65</v>
      </c>
      <c r="AA28">
        <v>44.232999999999997</v>
      </c>
      <c r="AB28">
        <v>480.49400000000003</v>
      </c>
      <c r="AC28">
        <v>40.832999999999998</v>
      </c>
      <c r="AD28">
        <v>1012.2099999999999</v>
      </c>
      <c r="AE28">
        <v>91.596012685114758</v>
      </c>
      <c r="AF28">
        <v>48.4961618636449</v>
      </c>
      <c r="AG28">
        <v>976.19399999999996</v>
      </c>
      <c r="AH28">
        <v>230.035</v>
      </c>
      <c r="AI28">
        <f t="shared" si="2"/>
        <v>96.441845071674862</v>
      </c>
      <c r="AJ28">
        <f t="shared" si="3"/>
        <v>22.726015352545424</v>
      </c>
      <c r="AK28">
        <v>24</v>
      </c>
      <c r="AL28">
        <v>147.55000000000001</v>
      </c>
      <c r="AM28">
        <v>73.7</v>
      </c>
      <c r="AN28">
        <f t="shared" si="4"/>
        <v>2.0020352781546813</v>
      </c>
      <c r="BB28">
        <v>17</v>
      </c>
      <c r="BC28">
        <v>349.56</v>
      </c>
      <c r="BD28">
        <v>32.155000000000001</v>
      </c>
      <c r="BE28">
        <v>381.71500000000003</v>
      </c>
      <c r="BF28">
        <v>91.576175942784531</v>
      </c>
      <c r="BG28">
        <v>134.333</v>
      </c>
      <c r="BH28">
        <f t="shared" si="6"/>
        <v>35.191962589890359</v>
      </c>
      <c r="BI28">
        <v>24.5</v>
      </c>
      <c r="BJ28">
        <v>97.64</v>
      </c>
      <c r="BK28">
        <v>74.930000000000007</v>
      </c>
      <c r="BL28">
        <f t="shared" si="7"/>
        <v>1.3030828773521952</v>
      </c>
      <c r="BN28">
        <v>31</v>
      </c>
      <c r="BO28">
        <v>314.84399999999999</v>
      </c>
      <c r="BP28">
        <v>69.652000000000001</v>
      </c>
      <c r="BQ28">
        <v>384.49599999999998</v>
      </c>
      <c r="BR28">
        <v>81.884857059631315</v>
      </c>
      <c r="BS28">
        <v>151.03899999999999</v>
      </c>
      <c r="BT28">
        <f t="shared" si="8"/>
        <v>39.282333236236525</v>
      </c>
      <c r="BU28" s="4">
        <v>23.5</v>
      </c>
      <c r="BV28" s="4">
        <v>69.94</v>
      </c>
      <c r="BW28" s="4">
        <v>72.459999999999994</v>
      </c>
      <c r="BZ28">
        <v>25</v>
      </c>
      <c r="CA28">
        <v>798.08699999999999</v>
      </c>
      <c r="CB28">
        <v>424.14699999999999</v>
      </c>
      <c r="CC28">
        <v>1222.2339999999999</v>
      </c>
      <c r="CD28">
        <v>65.297398043255228</v>
      </c>
      <c r="CE28">
        <v>518.26</v>
      </c>
      <c r="CF28">
        <f t="shared" si="10"/>
        <v>42.402682301425102</v>
      </c>
      <c r="CG28">
        <v>24.5</v>
      </c>
      <c r="CH28">
        <v>92.74</v>
      </c>
      <c r="CI28">
        <v>74.930000000000007</v>
      </c>
      <c r="CJ28">
        <f t="shared" si="11"/>
        <v>1.2376885092753234</v>
      </c>
      <c r="CL28">
        <v>29</v>
      </c>
      <c r="CM28">
        <v>23.5</v>
      </c>
      <c r="CN28">
        <v>16.603000000000002</v>
      </c>
      <c r="CO28">
        <f t="shared" si="12"/>
        <v>40.103000000000002</v>
      </c>
      <c r="CP28">
        <f t="shared" si="13"/>
        <v>58.599107298705832</v>
      </c>
      <c r="CQ28">
        <v>3.2170000000000001</v>
      </c>
      <c r="CR28">
        <f t="shared" si="14"/>
        <v>8.0218437523377304</v>
      </c>
    </row>
    <row r="29" spans="1:100" x14ac:dyDescent="0.25">
      <c r="A29">
        <f>COUNT(A4:A26)</f>
        <v>23</v>
      </c>
      <c r="M29">
        <v>1</v>
      </c>
      <c r="N29">
        <v>840.66099999999994</v>
      </c>
      <c r="O29">
        <v>52.603000000000002</v>
      </c>
      <c r="P29">
        <v>893.2639999999999</v>
      </c>
      <c r="Q29">
        <v>94.111147432338043</v>
      </c>
      <c r="R29">
        <v>260.93900000000002</v>
      </c>
      <c r="S29">
        <v>29.211856741120211</v>
      </c>
      <c r="T29">
        <v>24</v>
      </c>
      <c r="U29">
        <v>83.98</v>
      </c>
      <c r="V29">
        <v>73.7</v>
      </c>
      <c r="W29">
        <f t="shared" si="1"/>
        <v>1.1394843962008141</v>
      </c>
      <c r="Y29">
        <v>1</v>
      </c>
      <c r="Z29">
        <v>373.87299999999999</v>
      </c>
      <c r="AA29">
        <v>156.74</v>
      </c>
      <c r="AB29">
        <v>470.91300000000001</v>
      </c>
      <c r="AC29">
        <v>109.6</v>
      </c>
      <c r="AD29">
        <v>1111.126</v>
      </c>
      <c r="AE29">
        <v>76.029721201735896</v>
      </c>
      <c r="AF29">
        <v>47.754530089296807</v>
      </c>
      <c r="AG29">
        <v>208.75299999999999</v>
      </c>
      <c r="AH29">
        <v>128.65</v>
      </c>
      <c r="AI29">
        <f t="shared" si="2"/>
        <v>18.787518247255484</v>
      </c>
      <c r="AJ29">
        <f t="shared" si="3"/>
        <v>11.578344850179008</v>
      </c>
      <c r="AK29">
        <v>23.5</v>
      </c>
      <c r="AL29">
        <v>72.69</v>
      </c>
      <c r="AM29">
        <v>72.459999999999994</v>
      </c>
      <c r="AN29">
        <f t="shared" si="4"/>
        <v>1.0031741650565831</v>
      </c>
      <c r="BB29">
        <v>29</v>
      </c>
      <c r="BC29">
        <v>195.2</v>
      </c>
      <c r="BD29">
        <v>12.2</v>
      </c>
      <c r="BE29">
        <v>207.39999999999998</v>
      </c>
      <c r="BF29">
        <v>94.117647058823536</v>
      </c>
      <c r="BG29">
        <v>104.18</v>
      </c>
      <c r="BH29">
        <f t="shared" si="6"/>
        <v>50.231436837029911</v>
      </c>
      <c r="BI29" s="4">
        <v>25.5</v>
      </c>
      <c r="BJ29" s="4">
        <v>74.88</v>
      </c>
      <c r="BK29" s="4">
        <v>77.400000000000006</v>
      </c>
      <c r="BN29">
        <v>1</v>
      </c>
      <c r="BO29">
        <v>399.10599999999999</v>
      </c>
      <c r="BP29">
        <v>210.143</v>
      </c>
      <c r="BQ29">
        <v>609.24900000000002</v>
      </c>
      <c r="BR29">
        <v>65.507862959151339</v>
      </c>
      <c r="BS29">
        <v>191.63300000000001</v>
      </c>
      <c r="BT29">
        <f t="shared" si="8"/>
        <v>31.453970379926758</v>
      </c>
      <c r="BU29">
        <v>24</v>
      </c>
      <c r="BV29">
        <v>142.82</v>
      </c>
      <c r="BW29">
        <v>73.7</v>
      </c>
      <c r="BX29">
        <f t="shared" si="9"/>
        <v>1.937856173677069</v>
      </c>
      <c r="BZ29">
        <v>27</v>
      </c>
      <c r="CA29">
        <v>532.29999999999995</v>
      </c>
      <c r="CB29">
        <v>282.39499999999998</v>
      </c>
      <c r="CC29">
        <v>814.69499999999994</v>
      </c>
      <c r="CD29">
        <v>65.337334830826251</v>
      </c>
      <c r="CE29">
        <v>362.79300000000001</v>
      </c>
      <c r="CF29">
        <f t="shared" si="10"/>
        <v>44.5311435567912</v>
      </c>
      <c r="CG29">
        <v>24</v>
      </c>
      <c r="CH29">
        <v>156.35</v>
      </c>
      <c r="CI29">
        <v>73.7</v>
      </c>
      <c r="CJ29">
        <f t="shared" si="11"/>
        <v>2.1214382632293081</v>
      </c>
      <c r="CL29">
        <v>31</v>
      </c>
      <c r="CM29">
        <v>38.710999999999999</v>
      </c>
      <c r="CN29">
        <v>39.968000000000004</v>
      </c>
      <c r="CO29">
        <f t="shared" si="12"/>
        <v>78.679000000000002</v>
      </c>
      <c r="CP29">
        <f t="shared" si="13"/>
        <v>49.201184560047786</v>
      </c>
      <c r="CQ29">
        <v>6.9219999999999997</v>
      </c>
      <c r="CR29">
        <f t="shared" si="14"/>
        <v>8.7977732304681027</v>
      </c>
    </row>
    <row r="30" spans="1:100" x14ac:dyDescent="0.25">
      <c r="M30">
        <v>5</v>
      </c>
      <c r="N30">
        <v>615.12800000000004</v>
      </c>
      <c r="O30">
        <v>57.652000000000001</v>
      </c>
      <c r="P30">
        <v>672.78000000000009</v>
      </c>
      <c r="Q30">
        <v>91.43077974969529</v>
      </c>
      <c r="R30">
        <v>211.483</v>
      </c>
      <c r="S30">
        <v>31.434198400665892</v>
      </c>
      <c r="T30" s="4">
        <v>24</v>
      </c>
      <c r="U30" s="4">
        <v>71.28</v>
      </c>
      <c r="V30" s="4">
        <v>73.7</v>
      </c>
      <c r="Y30">
        <v>3</v>
      </c>
      <c r="Z30">
        <v>263.86700000000002</v>
      </c>
      <c r="AA30">
        <v>63.6</v>
      </c>
      <c r="AB30">
        <v>348.41300000000001</v>
      </c>
      <c r="AC30">
        <v>65.319999999999993</v>
      </c>
      <c r="AD30">
        <v>741.2</v>
      </c>
      <c r="AE30">
        <v>82.606583917970838</v>
      </c>
      <c r="AF30">
        <v>44.180652995143014</v>
      </c>
      <c r="AG30">
        <v>178.387</v>
      </c>
      <c r="AH30">
        <v>66.188999999999993</v>
      </c>
      <c r="AI30">
        <f t="shared" si="2"/>
        <v>24.067323259579059</v>
      </c>
      <c r="AJ30">
        <f t="shared" si="3"/>
        <v>8.9299784133837008</v>
      </c>
      <c r="AK30">
        <v>24</v>
      </c>
      <c r="AL30">
        <v>89.75</v>
      </c>
      <c r="AM30">
        <v>73.7</v>
      </c>
      <c r="AN30">
        <f t="shared" si="4"/>
        <v>1.2177747625508819</v>
      </c>
      <c r="BB30">
        <v>31</v>
      </c>
      <c r="BC30">
        <v>739.18700000000001</v>
      </c>
      <c r="BD30">
        <v>364.35500000000002</v>
      </c>
      <c r="BE30">
        <v>1103.5419999999999</v>
      </c>
      <c r="BF30">
        <v>66.983132495183696</v>
      </c>
      <c r="BG30">
        <v>389.48700000000002</v>
      </c>
      <c r="BH30">
        <f t="shared" si="6"/>
        <v>35.294261568658015</v>
      </c>
      <c r="BI30">
        <v>24</v>
      </c>
      <c r="BJ30">
        <v>106.07</v>
      </c>
      <c r="BK30">
        <v>73.7</v>
      </c>
      <c r="BL30">
        <f>BJ30/BK30</f>
        <v>1.4392130257801898</v>
      </c>
      <c r="BN30">
        <v>3</v>
      </c>
      <c r="BO30">
        <v>679.63300000000004</v>
      </c>
      <c r="BP30">
        <v>164.62899999999999</v>
      </c>
      <c r="BQ30">
        <v>844.26200000000006</v>
      </c>
      <c r="BR30">
        <v>80.500247553484584</v>
      </c>
      <c r="BS30">
        <v>189.71700000000001</v>
      </c>
      <c r="BT30">
        <f t="shared" si="8"/>
        <v>22.471341834643749</v>
      </c>
      <c r="BU30">
        <v>23.5</v>
      </c>
      <c r="BV30">
        <v>69.2</v>
      </c>
      <c r="BW30">
        <v>72.459999999999994</v>
      </c>
      <c r="BX30">
        <f t="shared" si="9"/>
        <v>0.95500966050234626</v>
      </c>
      <c r="BZ30">
        <v>29</v>
      </c>
      <c r="CA30">
        <v>742.95299999999997</v>
      </c>
      <c r="CB30">
        <v>191.62100000000001</v>
      </c>
      <c r="CC30">
        <v>934.57399999999996</v>
      </c>
      <c r="CD30">
        <v>79.496433669243956</v>
      </c>
      <c r="CE30">
        <v>503.63299999999998</v>
      </c>
      <c r="CF30">
        <f t="shared" si="10"/>
        <v>53.889044634239767</v>
      </c>
      <c r="CG30">
        <v>24.5</v>
      </c>
      <c r="CH30">
        <v>98.56</v>
      </c>
      <c r="CI30">
        <v>74.930000000000007</v>
      </c>
      <c r="CJ30">
        <f t="shared" si="11"/>
        <v>1.3153610036033629</v>
      </c>
      <c r="CL30" t="s">
        <v>29</v>
      </c>
      <c r="CM30">
        <f>SUM(CM4:CM29)/26</f>
        <v>20.892692307692307</v>
      </c>
      <c r="CN30">
        <f t="shared" ref="CN30:CR30" si="21">SUM(CN4:CN29)/26</f>
        <v>17.582230769230772</v>
      </c>
      <c r="CO30">
        <f t="shared" si="21"/>
        <v>38.474923076923069</v>
      </c>
      <c r="CP30">
        <f t="shared" si="21"/>
        <v>52.946256312238283</v>
      </c>
      <c r="CQ30">
        <f t="shared" si="21"/>
        <v>4.2168846153846156</v>
      </c>
      <c r="CR30">
        <f t="shared" si="21"/>
        <v>12.559464099202309</v>
      </c>
      <c r="CS30">
        <f>SUM(CS4:CS29)/3</f>
        <v>27.166666666666668</v>
      </c>
      <c r="CT30">
        <f t="shared" ref="CT30:CV30" si="22">SUM(CT4:CT29)/3</f>
        <v>87.326666666666668</v>
      </c>
      <c r="CU30">
        <f t="shared" si="22"/>
        <v>81.453333333333333</v>
      </c>
      <c r="CV30">
        <f t="shared" si="22"/>
        <v>1.0684754694949914</v>
      </c>
    </row>
    <row r="31" spans="1:100" x14ac:dyDescent="0.25">
      <c r="M31">
        <v>7</v>
      </c>
      <c r="N31">
        <v>616.71100000000001</v>
      </c>
      <c r="O31">
        <v>85.79</v>
      </c>
      <c r="P31">
        <v>702.50099999999998</v>
      </c>
      <c r="Q31">
        <v>87.787917739618877</v>
      </c>
      <c r="R31">
        <v>120.56100000000001</v>
      </c>
      <c r="S31">
        <v>17.161683755610312</v>
      </c>
      <c r="T31" s="4">
        <v>27</v>
      </c>
      <c r="U31" s="4">
        <v>71.22</v>
      </c>
      <c r="V31" s="4">
        <v>81.08</v>
      </c>
      <c r="Y31">
        <v>5</v>
      </c>
      <c r="Z31">
        <v>591.47299999999996</v>
      </c>
      <c r="AA31">
        <v>50.86</v>
      </c>
      <c r="AB31">
        <v>198.65299999999999</v>
      </c>
      <c r="AC31">
        <v>115.01300000000001</v>
      </c>
      <c r="AD31">
        <v>955.99900000000002</v>
      </c>
      <c r="AE31">
        <v>82.649249633106308</v>
      </c>
      <c r="AF31">
        <v>67.189714633592715</v>
      </c>
      <c r="AG31">
        <v>111.34699999999999</v>
      </c>
      <c r="AH31">
        <v>275</v>
      </c>
      <c r="AI31">
        <f t="shared" si="2"/>
        <v>11.64718791546853</v>
      </c>
      <c r="AJ31">
        <f t="shared" si="3"/>
        <v>28.765720466234797</v>
      </c>
      <c r="AK31" s="4">
        <v>24</v>
      </c>
      <c r="AL31" s="4">
        <v>67.95</v>
      </c>
      <c r="AM31" s="4">
        <v>73.7</v>
      </c>
      <c r="BB31" t="s">
        <v>29</v>
      </c>
      <c r="BC31">
        <f>SUM(BC4:BC30)/27</f>
        <v>959.08533333333344</v>
      </c>
      <c r="BD31">
        <f t="shared" ref="BD31:BH31" si="23">SUM(BD4:BD30)/27</f>
        <v>356.92085185185192</v>
      </c>
      <c r="BE31">
        <f t="shared" si="23"/>
        <v>1316.0061851851849</v>
      </c>
      <c r="BF31">
        <f t="shared" si="23"/>
        <v>75.257979531697856</v>
      </c>
      <c r="BG31">
        <f>SUM(BG4:BG30)/27</f>
        <v>358.85466666666667</v>
      </c>
      <c r="BH31">
        <f t="shared" si="23"/>
        <v>29.127721770733682</v>
      </c>
      <c r="BI31" s="5">
        <f>SUM(BI4:BI8,BI10:BI23,BI25:BI26,BI28,BI30)/23</f>
        <v>23.978260869565219</v>
      </c>
      <c r="BJ31" s="5">
        <f t="shared" ref="BJ31:BK31" si="24">SUM(BJ4:BJ8,BJ10:BJ23,BJ25:BJ26,BJ28,BJ30)/23</f>
        <v>111.31478260869562</v>
      </c>
      <c r="BK31" s="5">
        <f t="shared" si="24"/>
        <v>73.645217391304371</v>
      </c>
      <c r="BL31" s="5">
        <f>SUM(BL4:BL8,BL10:BL23,BL25:BL26,BL28,BL30)/23</f>
        <v>1.5110179010211997</v>
      </c>
      <c r="BN31">
        <v>5</v>
      </c>
      <c r="BO31">
        <v>120.22799999999999</v>
      </c>
      <c r="BP31">
        <v>24.577000000000002</v>
      </c>
      <c r="BQ31">
        <v>144.80500000000001</v>
      </c>
      <c r="BR31">
        <v>83.02751976796381</v>
      </c>
      <c r="BS31">
        <v>66.25</v>
      </c>
      <c r="BT31">
        <f t="shared" si="8"/>
        <v>45.751182624909362</v>
      </c>
      <c r="BU31">
        <v>24.5</v>
      </c>
      <c r="BV31">
        <v>77.91</v>
      </c>
      <c r="BW31">
        <v>74.930000000000007</v>
      </c>
      <c r="BX31">
        <f t="shared" si="9"/>
        <v>1.0397704524222606</v>
      </c>
      <c r="BZ31">
        <v>31</v>
      </c>
      <c r="CA31">
        <v>591.36</v>
      </c>
      <c r="CB31">
        <v>1389.7570000000001</v>
      </c>
      <c r="CC31">
        <v>1981.1170000000002</v>
      </c>
      <c r="CD31">
        <v>29.849827142970355</v>
      </c>
      <c r="CE31">
        <v>387.42500000000001</v>
      </c>
      <c r="CF31">
        <f t="shared" si="10"/>
        <v>19.555886906225123</v>
      </c>
      <c r="CG31">
        <v>23.5</v>
      </c>
      <c r="CH31">
        <v>74.09</v>
      </c>
      <c r="CI31">
        <v>72.459999999999994</v>
      </c>
      <c r="CJ31">
        <f t="shared" si="11"/>
        <v>1.0224951697488271</v>
      </c>
      <c r="CL31" t="s">
        <v>78</v>
      </c>
    </row>
    <row r="32" spans="1:100" x14ac:dyDescent="0.25">
      <c r="M32">
        <v>9</v>
      </c>
      <c r="N32">
        <v>622.21699999999998</v>
      </c>
      <c r="O32">
        <v>95.667000000000002</v>
      </c>
      <c r="P32">
        <v>717.88400000000001</v>
      </c>
      <c r="Q32">
        <v>86.673752305386387</v>
      </c>
      <c r="R32">
        <v>265.83300000000003</v>
      </c>
      <c r="S32">
        <v>37.030077282680764</v>
      </c>
      <c r="T32">
        <v>24</v>
      </c>
      <c r="U32">
        <v>97.26</v>
      </c>
      <c r="V32">
        <v>73.7</v>
      </c>
      <c r="W32">
        <f t="shared" si="1"/>
        <v>1.319674355495251</v>
      </c>
      <c r="Y32">
        <v>7</v>
      </c>
      <c r="Z32">
        <v>251.21299999999999</v>
      </c>
      <c r="AA32">
        <v>57.58</v>
      </c>
      <c r="AB32">
        <v>328.80700000000002</v>
      </c>
      <c r="AC32">
        <v>36.659999999999997</v>
      </c>
      <c r="AD32">
        <v>674.26</v>
      </c>
      <c r="AE32">
        <v>86.023195799839826</v>
      </c>
      <c r="AF32">
        <v>45.797318541808799</v>
      </c>
      <c r="AG32">
        <v>132.9</v>
      </c>
      <c r="AH32">
        <v>125.25</v>
      </c>
      <c r="AI32">
        <f t="shared" si="2"/>
        <v>19.710497434224187</v>
      </c>
      <c r="AJ32">
        <f t="shared" si="3"/>
        <v>18.575920268145822</v>
      </c>
      <c r="AK32">
        <v>24</v>
      </c>
      <c r="AL32">
        <v>140.4</v>
      </c>
      <c r="AM32">
        <v>73.7</v>
      </c>
      <c r="AN32">
        <f t="shared" si="4"/>
        <v>1.9050203527815468</v>
      </c>
      <c r="BB32" t="s">
        <v>78</v>
      </c>
      <c r="BN32">
        <v>9</v>
      </c>
      <c r="BO32">
        <v>697.14400000000001</v>
      </c>
      <c r="BP32">
        <v>2288.2289999999998</v>
      </c>
      <c r="BQ32">
        <v>2985.3729999999996</v>
      </c>
      <c r="BR32">
        <v>23.351989851854359</v>
      </c>
      <c r="BS32">
        <v>329.52800000000002</v>
      </c>
      <c r="BT32">
        <f t="shared" si="8"/>
        <v>11.038084688244988</v>
      </c>
      <c r="BU32">
        <v>23.5</v>
      </c>
      <c r="BV32">
        <v>103.81</v>
      </c>
      <c r="BW32">
        <v>72.459999999999994</v>
      </c>
      <c r="BX32">
        <f t="shared" si="9"/>
        <v>1.4326524979298925</v>
      </c>
      <c r="BZ32" t="s">
        <v>29</v>
      </c>
      <c r="CA32">
        <f>SUM(CA4:CA31)/28</f>
        <v>393.05021428571428</v>
      </c>
      <c r="CB32">
        <f t="shared" ref="CB32:CF32" si="25">SUM(CB4:CB31)/28</f>
        <v>388.96314285714283</v>
      </c>
      <c r="CC32">
        <f t="shared" si="25"/>
        <v>782.01335714285699</v>
      </c>
      <c r="CD32">
        <f t="shared" si="25"/>
        <v>63.829217502814195</v>
      </c>
      <c r="CE32">
        <f t="shared" si="25"/>
        <v>245.98549999999997</v>
      </c>
      <c r="CF32">
        <f t="shared" si="25"/>
        <v>41.622678301310636</v>
      </c>
      <c r="CG32">
        <f>SUM(CG4:CG20,CG22:CG31)/27</f>
        <v>23.981481481481481</v>
      </c>
      <c r="CH32">
        <f t="shared" ref="CH32:CI32" si="26">SUM(CH4:CH20,CH22:CH31)/27</f>
        <v>129.0296296296296</v>
      </c>
      <c r="CI32">
        <f t="shared" si="26"/>
        <v>73.652592592592626</v>
      </c>
      <c r="CJ32">
        <f>SUM(CJ4:CJ20,CJ22:CJ31)/27</f>
        <v>1.7519132388919996</v>
      </c>
      <c r="CL32">
        <f>COUNT(CL4:CL29)</f>
        <v>26</v>
      </c>
    </row>
    <row r="33" spans="13:78" x14ac:dyDescent="0.25">
      <c r="M33">
        <v>13</v>
      </c>
      <c r="N33">
        <v>661.95600000000002</v>
      </c>
      <c r="O33">
        <v>101.93899999999999</v>
      </c>
      <c r="P33">
        <v>763.89499999999998</v>
      </c>
      <c r="Q33">
        <v>86.655364938898671</v>
      </c>
      <c r="R33">
        <v>266.21100000000001</v>
      </c>
      <c r="S33">
        <v>34.849161206710349</v>
      </c>
      <c r="T33">
        <v>24</v>
      </c>
      <c r="U33">
        <v>80.709999999999994</v>
      </c>
      <c r="V33">
        <v>73.7</v>
      </c>
      <c r="W33">
        <f t="shared" si="1"/>
        <v>1.0951153324287652</v>
      </c>
      <c r="Y33">
        <v>9</v>
      </c>
      <c r="Z33">
        <v>105.127</v>
      </c>
      <c r="AA33">
        <v>21.553000000000001</v>
      </c>
      <c r="AB33">
        <v>163.35300000000001</v>
      </c>
      <c r="AC33">
        <v>93.367000000000004</v>
      </c>
      <c r="AD33">
        <v>383.40000000000003</v>
      </c>
      <c r="AE33">
        <v>70.026082420448617</v>
      </c>
      <c r="AF33">
        <v>33.041210224308806</v>
      </c>
      <c r="AG33">
        <v>94.093000000000004</v>
      </c>
      <c r="AH33">
        <v>50.116999999999997</v>
      </c>
      <c r="AI33">
        <f t="shared" si="2"/>
        <v>24.541731872717786</v>
      </c>
      <c r="AJ33">
        <f t="shared" si="3"/>
        <v>13.071726656233695</v>
      </c>
      <c r="AK33">
        <v>24</v>
      </c>
      <c r="AL33">
        <v>85.86</v>
      </c>
      <c r="AM33">
        <v>73.7</v>
      </c>
      <c r="AN33">
        <f t="shared" si="4"/>
        <v>1.1649932157394844</v>
      </c>
      <c r="BB33">
        <f>COUNT(BB4:BB30)</f>
        <v>27</v>
      </c>
      <c r="BN33">
        <v>11</v>
      </c>
      <c r="BO33">
        <v>227.12200000000001</v>
      </c>
      <c r="BP33">
        <v>313.90199999999999</v>
      </c>
      <c r="BQ33">
        <v>541.024</v>
      </c>
      <c r="BR33">
        <v>41.980023067368549</v>
      </c>
      <c r="BS33">
        <v>120.456</v>
      </c>
      <c r="BT33">
        <f t="shared" si="8"/>
        <v>22.264446678890401</v>
      </c>
      <c r="BU33">
        <v>24.5</v>
      </c>
      <c r="BV33">
        <v>88.4</v>
      </c>
      <c r="BW33">
        <v>74.930000000000007</v>
      </c>
      <c r="BX33">
        <f t="shared" si="9"/>
        <v>1.17976778326438</v>
      </c>
      <c r="BZ33" t="s">
        <v>78</v>
      </c>
    </row>
    <row r="34" spans="13:78" x14ac:dyDescent="0.25">
      <c r="M34">
        <v>17</v>
      </c>
      <c r="N34">
        <v>519.822</v>
      </c>
      <c r="O34">
        <v>102.52</v>
      </c>
      <c r="P34">
        <v>622.34199999999998</v>
      </c>
      <c r="Q34">
        <v>83.52674253063428</v>
      </c>
      <c r="R34">
        <v>124.244</v>
      </c>
      <c r="S34">
        <v>19.963942655324566</v>
      </c>
      <c r="T34" s="4">
        <v>22.5</v>
      </c>
      <c r="U34" s="4">
        <v>58.99</v>
      </c>
      <c r="V34" s="4">
        <v>69.97</v>
      </c>
      <c r="Y34">
        <v>13</v>
      </c>
      <c r="Z34">
        <v>475.48700000000002</v>
      </c>
      <c r="AA34">
        <v>44.792999999999999</v>
      </c>
      <c r="AB34">
        <v>326.10700000000003</v>
      </c>
      <c r="AC34">
        <v>9.2530000000000001</v>
      </c>
      <c r="AD34">
        <v>855.64</v>
      </c>
      <c r="AE34">
        <v>93.683558505913709</v>
      </c>
      <c r="AF34">
        <v>60.805946426067038</v>
      </c>
      <c r="AG34">
        <v>128.06</v>
      </c>
      <c r="AH34">
        <v>207.428</v>
      </c>
      <c r="AI34">
        <f t="shared" si="2"/>
        <v>14.966574727689217</v>
      </c>
      <c r="AJ34">
        <f t="shared" si="3"/>
        <v>24.242438408676549</v>
      </c>
      <c r="AK34">
        <v>23.5</v>
      </c>
      <c r="AL34">
        <v>121.09</v>
      </c>
      <c r="AM34">
        <v>72.459999999999994</v>
      </c>
      <c r="AN34">
        <f t="shared" si="4"/>
        <v>1.6711288987027326</v>
      </c>
      <c r="BN34">
        <v>13</v>
      </c>
      <c r="BO34">
        <v>294.27199999999999</v>
      </c>
      <c r="BP34">
        <v>177.41200000000001</v>
      </c>
      <c r="BQ34">
        <v>471.68399999999997</v>
      </c>
      <c r="BR34">
        <v>62.387530634916601</v>
      </c>
      <c r="BS34">
        <v>140.36099999999999</v>
      </c>
      <c r="BT34">
        <f t="shared" si="8"/>
        <v>29.757422342076474</v>
      </c>
      <c r="BU34">
        <v>24</v>
      </c>
      <c r="BV34">
        <v>94.14</v>
      </c>
      <c r="BW34">
        <v>73.7</v>
      </c>
      <c r="BX34">
        <f t="shared" si="9"/>
        <v>1.2773405698778832</v>
      </c>
      <c r="BZ34">
        <f>COUNT(BZ4:BZ31)</f>
        <v>28</v>
      </c>
    </row>
    <row r="35" spans="13:78" x14ac:dyDescent="0.25">
      <c r="M35">
        <v>19</v>
      </c>
      <c r="N35">
        <v>537.33299999999997</v>
      </c>
      <c r="O35">
        <v>47.289000000000001</v>
      </c>
      <c r="P35">
        <v>584.62199999999996</v>
      </c>
      <c r="Q35">
        <v>91.911183636606225</v>
      </c>
      <c r="R35">
        <v>133.411</v>
      </c>
      <c r="S35">
        <v>22.820044404760683</v>
      </c>
      <c r="T35">
        <v>23</v>
      </c>
      <c r="U35">
        <v>105.66</v>
      </c>
      <c r="V35">
        <v>71.22</v>
      </c>
      <c r="W35">
        <f>U35/V35</f>
        <v>1.4835720303285593</v>
      </c>
      <c r="Y35">
        <v>15</v>
      </c>
      <c r="Z35">
        <v>511.733</v>
      </c>
      <c r="AA35">
        <v>170.54</v>
      </c>
      <c r="AB35">
        <v>438.42700000000002</v>
      </c>
      <c r="AC35">
        <v>54.1</v>
      </c>
      <c r="AD35">
        <v>1174.8</v>
      </c>
      <c r="AE35">
        <v>80.878447395301336</v>
      </c>
      <c r="AF35">
        <v>58.07567245488594</v>
      </c>
      <c r="AG35">
        <v>150.41999999999999</v>
      </c>
      <c r="AH35">
        <v>123.81699999999999</v>
      </c>
      <c r="AI35">
        <f t="shared" si="2"/>
        <v>12.803881511746679</v>
      </c>
      <c r="AJ35">
        <f t="shared" si="3"/>
        <v>10.539410963568267</v>
      </c>
      <c r="AK35">
        <v>24</v>
      </c>
      <c r="AL35">
        <v>87.2</v>
      </c>
      <c r="AM35">
        <v>73.7</v>
      </c>
      <c r="AN35">
        <f t="shared" si="4"/>
        <v>1.1831750339213025</v>
      </c>
      <c r="BN35">
        <v>15</v>
      </c>
      <c r="BO35">
        <v>260.09399999999999</v>
      </c>
      <c r="BP35">
        <v>85.522999999999996</v>
      </c>
      <c r="BQ35">
        <v>345.61699999999996</v>
      </c>
      <c r="BR35">
        <v>75.254978777085626</v>
      </c>
      <c r="BS35">
        <v>146.87799999999999</v>
      </c>
      <c r="BT35">
        <f t="shared" si="8"/>
        <v>42.497330860461147</v>
      </c>
      <c r="BU35">
        <v>24</v>
      </c>
      <c r="BV35">
        <v>98.56</v>
      </c>
      <c r="BW35">
        <v>73.7</v>
      </c>
      <c r="BX35">
        <f t="shared" si="9"/>
        <v>1.3373134328358209</v>
      </c>
    </row>
    <row r="36" spans="13:78" x14ac:dyDescent="0.25">
      <c r="M36">
        <v>23</v>
      </c>
      <c r="N36">
        <v>240.87200000000001</v>
      </c>
      <c r="O36">
        <v>32.155999999999999</v>
      </c>
      <c r="P36">
        <v>273.02800000000002</v>
      </c>
      <c r="Q36">
        <v>88.222453374745442</v>
      </c>
      <c r="R36">
        <v>99.489000000000004</v>
      </c>
      <c r="S36">
        <v>36.439119797236913</v>
      </c>
      <c r="T36" s="4">
        <v>32.5</v>
      </c>
      <c r="U36" s="4">
        <v>91.43</v>
      </c>
      <c r="V36" s="4">
        <v>94.43</v>
      </c>
      <c r="Y36">
        <v>17</v>
      </c>
      <c r="Z36">
        <v>626.04</v>
      </c>
      <c r="AA36">
        <v>70.28</v>
      </c>
      <c r="AB36">
        <v>506.75299999999999</v>
      </c>
      <c r="AC36">
        <v>49.006999999999998</v>
      </c>
      <c r="AD36">
        <v>1252.08</v>
      </c>
      <c r="AE36">
        <v>90.472893105871819</v>
      </c>
      <c r="AF36">
        <v>55.613059868379011</v>
      </c>
      <c r="AG36">
        <v>322.233</v>
      </c>
      <c r="AH36">
        <v>318.43299999999999</v>
      </c>
      <c r="AI36">
        <f t="shared" si="2"/>
        <v>25.73581560283688</v>
      </c>
      <c r="AJ36">
        <f t="shared" si="3"/>
        <v>25.432320618490834</v>
      </c>
      <c r="AK36">
        <v>24</v>
      </c>
      <c r="AL36">
        <v>149.24</v>
      </c>
      <c r="AM36">
        <v>73.7</v>
      </c>
      <c r="AN36">
        <f t="shared" si="4"/>
        <v>2.024966078697422</v>
      </c>
      <c r="BN36">
        <v>17</v>
      </c>
      <c r="BO36">
        <v>297.66699999999997</v>
      </c>
      <c r="BP36">
        <v>99.680999999999997</v>
      </c>
      <c r="BQ36">
        <v>397.34799999999996</v>
      </c>
      <c r="BR36">
        <v>74.913426014475988</v>
      </c>
      <c r="BS36">
        <v>106.68899999999999</v>
      </c>
      <c r="BT36">
        <f t="shared" si="8"/>
        <v>26.850267272013451</v>
      </c>
      <c r="BU36">
        <v>25</v>
      </c>
      <c r="BV36">
        <v>87.37</v>
      </c>
      <c r="BW36">
        <v>76.17</v>
      </c>
      <c r="BX36">
        <f t="shared" si="9"/>
        <v>1.1470395168701588</v>
      </c>
    </row>
    <row r="37" spans="13:78" x14ac:dyDescent="0.25">
      <c r="M37" t="s">
        <v>29</v>
      </c>
      <c r="N37">
        <f>SUM(N4:N36)/33</f>
        <v>782.82448484848476</v>
      </c>
      <c r="O37">
        <f t="shared" ref="O37:S37" si="27">SUM(O4:O36)/33</f>
        <v>148.78412121212119</v>
      </c>
      <c r="P37">
        <f t="shared" si="27"/>
        <v>931.60860606060601</v>
      </c>
      <c r="Q37">
        <f t="shared" si="27"/>
        <v>84.080922409451645</v>
      </c>
      <c r="R37">
        <f t="shared" si="27"/>
        <v>222.62578787878786</v>
      </c>
      <c r="S37">
        <f t="shared" si="27"/>
        <v>25.204228834499109</v>
      </c>
      <c r="T37">
        <f>SUM(T4:T10,T12:T29,T32:T33,T35)/28</f>
        <v>23.928571428571427</v>
      </c>
      <c r="U37">
        <f t="shared" ref="U37:V37" si="28">SUM(U4:U10,U12:U29,U32:U33,U35)/28</f>
        <v>101.44857142857143</v>
      </c>
      <c r="V37">
        <f t="shared" si="28"/>
        <v>73.485357142857168</v>
      </c>
      <c r="W37">
        <f>SUM(W4:W10,W12:W29,W32:W33,W35)/28</f>
        <v>1.3801948118423912</v>
      </c>
      <c r="Y37">
        <v>19</v>
      </c>
      <c r="Z37">
        <v>774.52</v>
      </c>
      <c r="AA37">
        <v>118.98</v>
      </c>
      <c r="AB37">
        <v>462.79300000000001</v>
      </c>
      <c r="AC37">
        <v>114.587</v>
      </c>
      <c r="AD37">
        <v>1470.88</v>
      </c>
      <c r="AE37">
        <v>84.120594474056347</v>
      </c>
      <c r="AF37">
        <v>60.74594800391602</v>
      </c>
      <c r="AG37">
        <v>193.673</v>
      </c>
      <c r="AH37">
        <v>201.13900000000001</v>
      </c>
      <c r="AI37">
        <f t="shared" si="2"/>
        <v>13.167151637115197</v>
      </c>
      <c r="AJ37">
        <f t="shared" si="3"/>
        <v>13.674738931795932</v>
      </c>
      <c r="AK37" s="4">
        <v>23.5</v>
      </c>
      <c r="AL37" s="4">
        <v>71.209999999999994</v>
      </c>
      <c r="AM37" s="4">
        <v>72.459999999999994</v>
      </c>
      <c r="BN37" t="s">
        <v>29</v>
      </c>
      <c r="BO37">
        <f>SUM(BO4:BO36)/33</f>
        <v>422.27021212121207</v>
      </c>
      <c r="BP37">
        <f t="shared" ref="BP37:BT37" si="29">SUM(BP4:BP36)/33</f>
        <v>230.38112121212126</v>
      </c>
      <c r="BQ37">
        <f t="shared" si="29"/>
        <v>652.65133333333324</v>
      </c>
      <c r="BR37">
        <f t="shared" si="29"/>
        <v>71.48855634613686</v>
      </c>
      <c r="BS37">
        <f t="shared" si="29"/>
        <v>196.17175757575754</v>
      </c>
      <c r="BT37">
        <f t="shared" si="29"/>
        <v>34.964046914991776</v>
      </c>
      <c r="BU37">
        <f>SUM(BU4:BU7,BU9:BU11,BU13:BU18,BU20:BU27,BU29:BU36)/29</f>
        <v>23.775862068965516</v>
      </c>
      <c r="BV37">
        <f t="shared" ref="BV37" si="30">SUM(BV4:BV7,BV9:BV11,BV13:BV18,BV20:BV27,BV29:BV36)/29</f>
        <v>107.88689655172412</v>
      </c>
      <c r="BW37">
        <f>SUM(BW4:BW7,BW9:BW11,BW13:BW18,BW20:BW27,BW29:BW36)/29</f>
        <v>73.138965517241402</v>
      </c>
      <c r="BX37">
        <f>SUM(BX4:BX36)/29</f>
        <v>1.4717984336450742</v>
      </c>
    </row>
    <row r="38" spans="13:78" x14ac:dyDescent="0.25">
      <c r="M38" t="s">
        <v>78</v>
      </c>
      <c r="Y38">
        <v>25</v>
      </c>
      <c r="Z38">
        <v>575.61300000000006</v>
      </c>
      <c r="AA38">
        <v>2.4670000000000001</v>
      </c>
      <c r="AB38">
        <v>319.08699999999999</v>
      </c>
      <c r="AC38">
        <v>2.633</v>
      </c>
      <c r="AD38">
        <v>899.80000000000007</v>
      </c>
      <c r="AE38">
        <v>99.433207379417638</v>
      </c>
      <c r="AF38">
        <v>64.245387863969768</v>
      </c>
      <c r="AG38">
        <v>164.5</v>
      </c>
      <c r="AH38">
        <v>145.55000000000001</v>
      </c>
      <c r="AI38">
        <f t="shared" si="2"/>
        <v>18.281840408979772</v>
      </c>
      <c r="AJ38">
        <f t="shared" si="3"/>
        <v>16.175816848188486</v>
      </c>
      <c r="AK38">
        <v>24</v>
      </c>
      <c r="AL38">
        <v>85.36</v>
      </c>
      <c r="AM38">
        <v>73.7</v>
      </c>
      <c r="AN38">
        <f t="shared" si="4"/>
        <v>1.1582089552238806</v>
      </c>
      <c r="BN38" t="s">
        <v>78</v>
      </c>
    </row>
    <row r="39" spans="13:78" x14ac:dyDescent="0.25">
      <c r="M39">
        <f>COUNT(M4:M36)</f>
        <v>33</v>
      </c>
      <c r="Y39" t="s">
        <v>29</v>
      </c>
      <c r="Z39">
        <f>SUM(Z4:Z38)/35</f>
        <v>384.54905714285712</v>
      </c>
      <c r="AA39">
        <f t="shared" ref="AA39:AJ39" si="31">SUM(AA4:AA38)/35</f>
        <v>66.129428571428562</v>
      </c>
      <c r="AB39">
        <f t="shared" si="31"/>
        <v>351.76322857142856</v>
      </c>
      <c r="AC39">
        <f t="shared" si="31"/>
        <v>55.364971428571415</v>
      </c>
      <c r="AD39">
        <f t="shared" si="31"/>
        <v>857.80668571428566</v>
      </c>
      <c r="AE39">
        <f t="shared" si="31"/>
        <v>86.080022922854894</v>
      </c>
      <c r="AF39">
        <f t="shared" si="31"/>
        <v>51.550565884496635</v>
      </c>
      <c r="AG39">
        <f t="shared" si="31"/>
        <v>179.49371428571422</v>
      </c>
      <c r="AH39">
        <f t="shared" si="31"/>
        <v>147.0822</v>
      </c>
      <c r="AI39">
        <f t="shared" si="31"/>
        <v>21.582447324184365</v>
      </c>
      <c r="AJ39">
        <f t="shared" si="31"/>
        <v>17.776105497920344</v>
      </c>
      <c r="AK39">
        <f>SUM(AK4:AK8,AK10:AK12,AK14:AK20,AK22:AK30,AK32:AK36,AK38)/30</f>
        <v>24.05</v>
      </c>
      <c r="AL39">
        <f t="shared" ref="AL39:AM39" si="32">SUM(AL4:AL8,AL10:AL12,AL14:AL20,AL22:AL30,AL32:AL36,AL38)/30</f>
        <v>108.29266666666668</v>
      </c>
      <c r="AM39">
        <f t="shared" si="32"/>
        <v>73.808666666666696</v>
      </c>
      <c r="AN39">
        <f>SUM(AN4:AN8,AN10:AN12,AN14:AN20,AN22:AN30,AN32:AN36,AN38)/30</f>
        <v>1.4688548923779929</v>
      </c>
      <c r="BN39">
        <f>COUNT(BN4:BN36)</f>
        <v>33</v>
      </c>
    </row>
    <row r="40" spans="13:78" x14ac:dyDescent="0.25">
      <c r="Y40" t="s">
        <v>78</v>
      </c>
    </row>
    <row r="41" spans="13:78" x14ac:dyDescent="0.25">
      <c r="Y41">
        <v>35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M40" sqref="M40"/>
    </sheetView>
  </sheetViews>
  <sheetFormatPr defaultRowHeight="15" x14ac:dyDescent="0.25"/>
  <sheetData>
    <row r="1" spans="1:14" x14ac:dyDescent="0.25">
      <c r="A1" t="s">
        <v>57</v>
      </c>
    </row>
    <row r="3" spans="1:14" x14ac:dyDescent="0.25">
      <c r="A3" t="s">
        <v>68</v>
      </c>
    </row>
    <row r="4" spans="1:14" x14ac:dyDescent="0.25">
      <c r="A4" t="s">
        <v>58</v>
      </c>
      <c r="B4" t="s">
        <v>59</v>
      </c>
      <c r="C4" t="s">
        <v>60</v>
      </c>
      <c r="D4" t="s">
        <v>40</v>
      </c>
      <c r="E4" t="s">
        <v>61</v>
      </c>
      <c r="F4" t="s">
        <v>62</v>
      </c>
      <c r="G4" t="s">
        <v>63</v>
      </c>
      <c r="H4" t="s">
        <v>64</v>
      </c>
      <c r="I4" t="s">
        <v>65</v>
      </c>
      <c r="J4" t="s">
        <v>66</v>
      </c>
      <c r="K4" t="s">
        <v>34</v>
      </c>
      <c r="N4" t="s">
        <v>67</v>
      </c>
    </row>
    <row r="5" spans="1:14" x14ac:dyDescent="0.25">
      <c r="A5">
        <v>1</v>
      </c>
      <c r="B5">
        <v>151.053</v>
      </c>
      <c r="C5">
        <v>14.22</v>
      </c>
      <c r="D5">
        <f>SUM(B5:C5)</f>
        <v>165.273</v>
      </c>
      <c r="E5">
        <f>(B5/D5)*100</f>
        <v>91.396053801891412</v>
      </c>
      <c r="F5">
        <v>35.052999999999997</v>
      </c>
      <c r="G5">
        <f>(F5/D5)*100</f>
        <v>21.209150919992979</v>
      </c>
      <c r="H5">
        <v>24.5</v>
      </c>
      <c r="I5">
        <v>75.489999999999995</v>
      </c>
      <c r="J5">
        <v>70.209999999999994</v>
      </c>
      <c r="K5">
        <f>I5/J5</f>
        <v>1.0752029625409487</v>
      </c>
      <c r="N5">
        <f>B5/12</f>
        <v>12.58775</v>
      </c>
    </row>
    <row r="6" spans="1:14" x14ac:dyDescent="0.25">
      <c r="A6">
        <v>2</v>
      </c>
      <c r="B6">
        <v>121.52</v>
      </c>
      <c r="C6">
        <v>14.627000000000001</v>
      </c>
      <c r="D6">
        <f t="shared" ref="D6:D8" si="0">SUM(B6:C6)</f>
        <v>136.14699999999999</v>
      </c>
      <c r="E6">
        <f t="shared" ref="E6:E8" si="1">(B6/D6)*100</f>
        <v>89.256465438092661</v>
      </c>
      <c r="F6">
        <v>38.393000000000001</v>
      </c>
      <c r="G6">
        <f t="shared" ref="G6:G8" si="2">(F6/D6)*100</f>
        <v>28.199666536904967</v>
      </c>
      <c r="H6">
        <v>23.5</v>
      </c>
      <c r="I6">
        <v>89.31</v>
      </c>
      <c r="J6">
        <v>72.459999999999994</v>
      </c>
      <c r="K6">
        <f t="shared" ref="K6:K8" si="3">I6/J6</f>
        <v>1.232542092188794</v>
      </c>
      <c r="N6">
        <f t="shared" ref="N6:N8" si="4">B6/12</f>
        <v>10.126666666666667</v>
      </c>
    </row>
    <row r="7" spans="1:14" x14ac:dyDescent="0.25">
      <c r="A7">
        <v>3</v>
      </c>
      <c r="B7">
        <v>415.2</v>
      </c>
      <c r="C7">
        <v>16.611000000000001</v>
      </c>
      <c r="D7">
        <f t="shared" si="0"/>
        <v>431.81099999999998</v>
      </c>
      <c r="E7">
        <f t="shared" si="1"/>
        <v>96.153178126541476</v>
      </c>
      <c r="F7">
        <v>67.486999999999995</v>
      </c>
      <c r="G7">
        <f t="shared" si="2"/>
        <v>15.628828353145241</v>
      </c>
      <c r="H7">
        <v>24</v>
      </c>
      <c r="I7">
        <v>151.84</v>
      </c>
      <c r="J7">
        <v>73.7</v>
      </c>
      <c r="K7">
        <f t="shared" si="3"/>
        <v>2.0602442333785618</v>
      </c>
      <c r="N7">
        <f t="shared" si="4"/>
        <v>34.6</v>
      </c>
    </row>
    <row r="8" spans="1:14" x14ac:dyDescent="0.25">
      <c r="A8">
        <v>4</v>
      </c>
      <c r="B8">
        <v>163.78</v>
      </c>
      <c r="C8">
        <v>9.02</v>
      </c>
      <c r="D8">
        <f t="shared" si="0"/>
        <v>172.8</v>
      </c>
      <c r="E8">
        <f t="shared" si="1"/>
        <v>94.780092592592595</v>
      </c>
      <c r="F8">
        <v>22.887</v>
      </c>
      <c r="G8">
        <f t="shared" si="2"/>
        <v>13.244791666666666</v>
      </c>
      <c r="H8">
        <v>24.5</v>
      </c>
      <c r="I8">
        <v>102.84</v>
      </c>
      <c r="J8">
        <v>74.94</v>
      </c>
      <c r="K8">
        <f t="shared" si="3"/>
        <v>1.3722978382706166</v>
      </c>
      <c r="N8">
        <f t="shared" si="4"/>
        <v>13.648333333333333</v>
      </c>
    </row>
    <row r="9" spans="1:14" x14ac:dyDescent="0.25">
      <c r="A9" t="s">
        <v>29</v>
      </c>
      <c r="B9" s="2">
        <v>212.9</v>
      </c>
      <c r="C9" s="2">
        <v>13.62</v>
      </c>
      <c r="D9" s="2">
        <v>226.5</v>
      </c>
      <c r="E9" s="2">
        <v>92.9</v>
      </c>
      <c r="F9" s="2">
        <v>40.96</v>
      </c>
      <c r="G9" s="2">
        <v>19.57</v>
      </c>
      <c r="H9" s="2">
        <v>24.13</v>
      </c>
      <c r="I9" s="2">
        <v>104.9</v>
      </c>
      <c r="J9" s="2">
        <v>72.83</v>
      </c>
      <c r="K9" s="2"/>
    </row>
    <row r="10" spans="1:14" x14ac:dyDescent="0.25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4" x14ac:dyDescent="0.25">
      <c r="A11" t="s">
        <v>69</v>
      </c>
    </row>
    <row r="12" spans="1:14" x14ac:dyDescent="0.25">
      <c r="A12" t="s">
        <v>58</v>
      </c>
      <c r="B12" t="s">
        <v>59</v>
      </c>
      <c r="C12" t="s">
        <v>60</v>
      </c>
      <c r="D12" t="s">
        <v>40</v>
      </c>
      <c r="E12" t="s">
        <v>61</v>
      </c>
      <c r="F12" t="s">
        <v>62</v>
      </c>
      <c r="G12" t="s">
        <v>63</v>
      </c>
      <c r="H12" t="s">
        <v>64</v>
      </c>
      <c r="I12" t="s">
        <v>65</v>
      </c>
      <c r="J12" t="s">
        <v>66</v>
      </c>
      <c r="K12" t="s">
        <v>34</v>
      </c>
    </row>
    <row r="13" spans="1:14" x14ac:dyDescent="0.25">
      <c r="A13">
        <v>1</v>
      </c>
      <c r="B13">
        <v>613.40700000000004</v>
      </c>
      <c r="C13">
        <v>502.58100000000002</v>
      </c>
      <c r="D13">
        <v>1115.9880000000001</v>
      </c>
      <c r="E13">
        <v>54.965375971784646</v>
      </c>
      <c r="F13">
        <v>130.06700000000001</v>
      </c>
      <c r="G13">
        <v>11.654874425173031</v>
      </c>
      <c r="N13">
        <f>B13/24</f>
        <v>25.558625000000003</v>
      </c>
    </row>
    <row r="14" spans="1:14" x14ac:dyDescent="0.25">
      <c r="A14">
        <v>2</v>
      </c>
      <c r="B14">
        <v>528.86699999999996</v>
      </c>
      <c r="C14">
        <v>431.11099999999999</v>
      </c>
      <c r="D14">
        <v>959.97799999999995</v>
      </c>
      <c r="E14">
        <v>55.091575015260766</v>
      </c>
      <c r="F14">
        <v>56.906999999999996</v>
      </c>
      <c r="G14">
        <v>5.9279483488163267</v>
      </c>
      <c r="N14">
        <f t="shared" ref="N14:N16" si="5">B14/24</f>
        <v>22.036124999999998</v>
      </c>
    </row>
    <row r="15" spans="1:14" x14ac:dyDescent="0.25">
      <c r="A15">
        <v>3</v>
      </c>
      <c r="B15">
        <v>1011.38</v>
      </c>
      <c r="C15">
        <v>853.51700000000005</v>
      </c>
      <c r="D15">
        <v>1864.8969999999999</v>
      </c>
      <c r="E15">
        <v>54.232485761948247</v>
      </c>
      <c r="F15">
        <v>117.167</v>
      </c>
      <c r="G15">
        <v>6.2827598521526928</v>
      </c>
      <c r="N15">
        <f t="shared" si="5"/>
        <v>42.140833333333333</v>
      </c>
    </row>
    <row r="16" spans="1:14" x14ac:dyDescent="0.25">
      <c r="A16">
        <v>4</v>
      </c>
      <c r="B16">
        <v>736.62</v>
      </c>
      <c r="C16">
        <v>1060.3800000000001</v>
      </c>
      <c r="D16">
        <v>1797</v>
      </c>
      <c r="E16">
        <v>40.991652754590987</v>
      </c>
      <c r="F16">
        <v>105.113</v>
      </c>
      <c r="G16">
        <v>5.849360044518642</v>
      </c>
      <c r="N16">
        <f t="shared" si="5"/>
        <v>30.692499999999999</v>
      </c>
    </row>
    <row r="17" spans="1:7" x14ac:dyDescent="0.25">
      <c r="A17" t="s">
        <v>29</v>
      </c>
      <c r="B17" s="2">
        <v>722.6</v>
      </c>
      <c r="C17" s="2">
        <v>711.9</v>
      </c>
      <c r="D17" s="2">
        <v>1434</v>
      </c>
      <c r="E17" s="2">
        <v>51.32</v>
      </c>
      <c r="F17" s="2">
        <v>102.3</v>
      </c>
      <c r="G17" s="2">
        <v>7.4290000000000003</v>
      </c>
    </row>
    <row r="18" spans="1:7" x14ac:dyDescent="0.25">
      <c r="B18" s="2"/>
      <c r="C18" s="2"/>
      <c r="D18" s="2"/>
      <c r="E18" s="2"/>
      <c r="F18" s="2"/>
      <c r="G18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L41" sqref="L41"/>
    </sheetView>
  </sheetViews>
  <sheetFormatPr defaultRowHeight="15" x14ac:dyDescent="0.25"/>
  <sheetData>
    <row r="1" spans="2:16" x14ac:dyDescent="0.25">
      <c r="B1" t="s">
        <v>70</v>
      </c>
    </row>
    <row r="2" spans="2:16" x14ac:dyDescent="0.25">
      <c r="B2" t="s">
        <v>1</v>
      </c>
      <c r="J2" t="s">
        <v>2</v>
      </c>
    </row>
    <row r="3" spans="2:16" x14ac:dyDescent="0.25">
      <c r="B3" t="s">
        <v>5</v>
      </c>
      <c r="C3" t="s">
        <v>71</v>
      </c>
      <c r="D3" t="s">
        <v>15</v>
      </c>
      <c r="E3" t="s">
        <v>72</v>
      </c>
      <c r="F3" t="s">
        <v>73</v>
      </c>
      <c r="G3" t="s">
        <v>74</v>
      </c>
      <c r="H3" t="s">
        <v>75</v>
      </c>
      <c r="J3" t="s">
        <v>5</v>
      </c>
      <c r="K3" t="s">
        <v>71</v>
      </c>
      <c r="L3" t="s">
        <v>15</v>
      </c>
      <c r="M3" t="s">
        <v>72</v>
      </c>
      <c r="N3" t="s">
        <v>73</v>
      </c>
      <c r="O3" t="s">
        <v>74</v>
      </c>
      <c r="P3" t="s">
        <v>75</v>
      </c>
    </row>
    <row r="4" spans="2:16" x14ac:dyDescent="0.25">
      <c r="B4">
        <v>929.31100000000004</v>
      </c>
      <c r="C4">
        <v>1774.1759999999999</v>
      </c>
      <c r="D4">
        <v>434.947</v>
      </c>
      <c r="E4">
        <v>510.10700000000003</v>
      </c>
      <c r="F4">
        <v>154.4</v>
      </c>
      <c r="G4">
        <v>1378.606</v>
      </c>
      <c r="H4">
        <v>50.633000000000003</v>
      </c>
      <c r="J4">
        <v>306.78700000000003</v>
      </c>
      <c r="K4">
        <v>923.53300000000002</v>
      </c>
      <c r="L4">
        <v>739.16699999999992</v>
      </c>
      <c r="M4">
        <v>521.80399999999997</v>
      </c>
      <c r="N4">
        <v>822.1</v>
      </c>
      <c r="O4">
        <v>228.03299999999999</v>
      </c>
      <c r="P4">
        <v>60.106999999999999</v>
      </c>
    </row>
    <row r="5" spans="2:16" x14ac:dyDescent="0.25">
      <c r="B5">
        <v>843.96500000000003</v>
      </c>
      <c r="C5">
        <v>1352.355</v>
      </c>
      <c r="D5">
        <v>356.07100000000003</v>
      </c>
      <c r="E5">
        <v>449.71600000000001</v>
      </c>
      <c r="F5">
        <v>722.66700000000003</v>
      </c>
      <c r="G5">
        <v>521.66700000000003</v>
      </c>
      <c r="H5">
        <v>92.373000000000005</v>
      </c>
      <c r="J5">
        <v>521.35</v>
      </c>
      <c r="K5">
        <v>596.48900000000003</v>
      </c>
      <c r="L5">
        <v>487.76499999999999</v>
      </c>
      <c r="M5">
        <v>409.6</v>
      </c>
      <c r="N5">
        <v>261.40699999999998</v>
      </c>
      <c r="O5">
        <v>275.75599999999997</v>
      </c>
      <c r="P5">
        <v>23.213000000000001</v>
      </c>
    </row>
    <row r="6" spans="2:16" x14ac:dyDescent="0.25">
      <c r="B6">
        <v>1663.8579999999999</v>
      </c>
      <c r="C6">
        <v>1259.396</v>
      </c>
      <c r="D6">
        <v>120.68600000000001</v>
      </c>
      <c r="E6">
        <v>663.99099999999999</v>
      </c>
      <c r="F6">
        <v>1125.6469999999999</v>
      </c>
      <c r="G6">
        <v>481.31700000000001</v>
      </c>
      <c r="H6">
        <v>181.333</v>
      </c>
      <c r="J6">
        <v>816.93900000000008</v>
      </c>
      <c r="K6">
        <v>1796.675</v>
      </c>
      <c r="L6">
        <v>1029.93</v>
      </c>
      <c r="M6">
        <v>343.48700000000002</v>
      </c>
      <c r="N6">
        <v>433.79300000000001</v>
      </c>
      <c r="O6">
        <v>299.39400000000001</v>
      </c>
      <c r="P6">
        <v>62.12</v>
      </c>
    </row>
    <row r="7" spans="2:16" x14ac:dyDescent="0.25">
      <c r="B7">
        <v>1049.7840000000001</v>
      </c>
      <c r="C7">
        <v>762.28700000000003</v>
      </c>
      <c r="D7">
        <v>306.971</v>
      </c>
      <c r="E7">
        <v>612.59699999999998</v>
      </c>
      <c r="F7">
        <v>380.96</v>
      </c>
      <c r="G7">
        <v>524.50599999999997</v>
      </c>
      <c r="H7">
        <v>188.42699999999999</v>
      </c>
      <c r="J7">
        <v>794.20699999999999</v>
      </c>
      <c r="K7">
        <v>692.12599999999998</v>
      </c>
      <c r="L7">
        <v>565.72699999999998</v>
      </c>
      <c r="M7">
        <v>167.09299999999999</v>
      </c>
      <c r="N7">
        <v>404.36700000000002</v>
      </c>
      <c r="O7">
        <v>48.838999999999999</v>
      </c>
      <c r="P7">
        <v>42.04</v>
      </c>
    </row>
    <row r="8" spans="2:16" x14ac:dyDescent="0.25">
      <c r="B8">
        <v>219.654</v>
      </c>
      <c r="C8">
        <v>1176.472</v>
      </c>
      <c r="D8">
        <v>111.24799999999999</v>
      </c>
      <c r="E8">
        <v>903.3</v>
      </c>
      <c r="F8">
        <v>1407.88</v>
      </c>
      <c r="G8">
        <v>575.928</v>
      </c>
      <c r="H8">
        <v>139.86699999999999</v>
      </c>
      <c r="J8">
        <v>486.05</v>
      </c>
      <c r="K8">
        <v>1517.6669999999999</v>
      </c>
      <c r="L8">
        <v>505.02699999999999</v>
      </c>
      <c r="M8">
        <v>50.406999999999996</v>
      </c>
      <c r="N8">
        <v>548.553</v>
      </c>
      <c r="O8">
        <v>210.27199999999999</v>
      </c>
      <c r="P8">
        <v>37.466999999999999</v>
      </c>
    </row>
    <row r="9" spans="2:16" x14ac:dyDescent="0.25">
      <c r="B9">
        <v>1615.5320000000002</v>
      </c>
      <c r="C9">
        <v>2008.0250000000001</v>
      </c>
      <c r="D9">
        <v>104.443</v>
      </c>
      <c r="E9">
        <v>306.416</v>
      </c>
      <c r="F9">
        <v>702.78700000000003</v>
      </c>
      <c r="G9">
        <v>537.80600000000004</v>
      </c>
      <c r="H9">
        <v>188.51300000000001</v>
      </c>
      <c r="J9">
        <v>1023.2619999999999</v>
      </c>
      <c r="K9">
        <v>600.67200000000003</v>
      </c>
      <c r="L9">
        <v>648.67200000000003</v>
      </c>
      <c r="M9">
        <v>158.75299999999999</v>
      </c>
      <c r="N9">
        <v>938.25800000000004</v>
      </c>
      <c r="O9">
        <v>231</v>
      </c>
      <c r="P9">
        <v>91.027000000000001</v>
      </c>
    </row>
    <row r="10" spans="2:16" x14ac:dyDescent="0.25">
      <c r="B10">
        <v>1223.701</v>
      </c>
      <c r="C10">
        <v>693.04700000000003</v>
      </c>
      <c r="D10">
        <v>524.16599999999994</v>
      </c>
      <c r="E10">
        <v>1649.326</v>
      </c>
      <c r="F10">
        <v>895.10699999999997</v>
      </c>
      <c r="G10">
        <v>774.97799999999995</v>
      </c>
      <c r="H10">
        <v>90.653000000000006</v>
      </c>
      <c r="J10">
        <v>300.98900000000003</v>
      </c>
      <c r="K10">
        <v>297.04399999999998</v>
      </c>
      <c r="L10">
        <v>431.14499999999998</v>
      </c>
      <c r="M10">
        <v>290.83300000000003</v>
      </c>
      <c r="N10">
        <v>287.57299999999998</v>
      </c>
      <c r="O10">
        <v>1010.2670000000001</v>
      </c>
      <c r="P10">
        <v>31.306999999999999</v>
      </c>
    </row>
    <row r="11" spans="2:16" x14ac:dyDescent="0.25">
      <c r="B11">
        <v>491.47400000000005</v>
      </c>
      <c r="C11">
        <v>705.35299999999995</v>
      </c>
      <c r="D11">
        <v>385.75200000000001</v>
      </c>
      <c r="E11">
        <v>566.46199999999999</v>
      </c>
      <c r="F11">
        <v>468.267</v>
      </c>
      <c r="G11">
        <v>494.69400000000002</v>
      </c>
      <c r="H11">
        <v>167.36</v>
      </c>
      <c r="J11">
        <v>512.63800000000003</v>
      </c>
      <c r="K11">
        <v>243.05600000000001</v>
      </c>
      <c r="L11">
        <v>530.48</v>
      </c>
      <c r="M11">
        <v>118.6</v>
      </c>
      <c r="N11">
        <v>636.36</v>
      </c>
      <c r="O11">
        <v>70.05</v>
      </c>
      <c r="P11">
        <v>211.87299999999999</v>
      </c>
    </row>
    <row r="12" spans="2:16" x14ac:dyDescent="0.25">
      <c r="B12">
        <v>382.71799999999996</v>
      </c>
      <c r="C12">
        <v>1134.692</v>
      </c>
      <c r="D12">
        <v>538.75699999999995</v>
      </c>
      <c r="E12">
        <v>425.24200000000002</v>
      </c>
      <c r="F12">
        <v>579.34699999999998</v>
      </c>
      <c r="G12">
        <v>726.56100000000004</v>
      </c>
      <c r="H12">
        <v>118.76</v>
      </c>
      <c r="J12">
        <v>137.48500000000001</v>
      </c>
      <c r="K12">
        <v>489.78899999999999</v>
      </c>
      <c r="L12">
        <v>659.89300000000003</v>
      </c>
      <c r="M12">
        <v>153.24700000000001</v>
      </c>
      <c r="N12">
        <v>767.37300000000005</v>
      </c>
      <c r="O12">
        <v>412.4</v>
      </c>
      <c r="P12">
        <v>56.673000000000002</v>
      </c>
    </row>
    <row r="13" spans="2:16" x14ac:dyDescent="0.25">
      <c r="B13">
        <v>1033.1600000000001</v>
      </c>
      <c r="C13">
        <v>603.71500000000003</v>
      </c>
      <c r="D13">
        <v>1166.4769999999999</v>
      </c>
      <c r="E13">
        <v>123.38</v>
      </c>
      <c r="F13">
        <v>627.60699999999997</v>
      </c>
      <c r="G13">
        <v>334.72199999999998</v>
      </c>
      <c r="H13">
        <v>144.28</v>
      </c>
      <c r="J13">
        <v>455.2</v>
      </c>
      <c r="K13">
        <v>690.20600000000002</v>
      </c>
      <c r="L13">
        <v>1099.414</v>
      </c>
      <c r="M13">
        <v>201.93299999999999</v>
      </c>
      <c r="N13">
        <v>220.52</v>
      </c>
      <c r="O13">
        <v>381.02199999999999</v>
      </c>
      <c r="P13">
        <v>361.447</v>
      </c>
    </row>
    <row r="14" spans="2:16" x14ac:dyDescent="0.25">
      <c r="B14">
        <v>973.005</v>
      </c>
      <c r="C14">
        <v>1124.1469999999999</v>
      </c>
      <c r="D14">
        <v>932.97900000000004</v>
      </c>
      <c r="E14">
        <v>594.47299999999996</v>
      </c>
      <c r="F14">
        <v>853.49300000000005</v>
      </c>
      <c r="G14">
        <v>307.11099999999999</v>
      </c>
      <c r="H14">
        <v>74.900000000000006</v>
      </c>
      <c r="J14">
        <v>1793.2280000000001</v>
      </c>
      <c r="K14">
        <v>180.404</v>
      </c>
      <c r="N14">
        <v>315.08</v>
      </c>
      <c r="P14">
        <v>245.107</v>
      </c>
    </row>
    <row r="15" spans="2:16" x14ac:dyDescent="0.25">
      <c r="B15">
        <v>1189.106</v>
      </c>
      <c r="C15">
        <v>279.536</v>
      </c>
      <c r="D15">
        <v>416.15</v>
      </c>
      <c r="E15">
        <v>562.6</v>
      </c>
      <c r="F15">
        <v>552.58000000000004</v>
      </c>
      <c r="G15">
        <v>612.80600000000004</v>
      </c>
      <c r="H15">
        <v>21.933</v>
      </c>
      <c r="J15">
        <v>1051.088</v>
      </c>
      <c r="K15">
        <v>851.07800000000009</v>
      </c>
      <c r="N15">
        <v>727.447</v>
      </c>
      <c r="P15">
        <v>316.58</v>
      </c>
    </row>
    <row r="16" spans="2:16" x14ac:dyDescent="0.25">
      <c r="B16">
        <v>687.41599999999994</v>
      </c>
      <c r="C16">
        <v>284.71300000000002</v>
      </c>
      <c r="D16">
        <v>1161.748</v>
      </c>
      <c r="E16">
        <v>935.65300000000002</v>
      </c>
      <c r="F16">
        <v>901.04700000000003</v>
      </c>
      <c r="G16">
        <v>734.99300000000005</v>
      </c>
      <c r="H16">
        <v>129.827</v>
      </c>
      <c r="J16">
        <v>402.72900000000004</v>
      </c>
      <c r="K16">
        <v>227</v>
      </c>
      <c r="P16">
        <v>175.57300000000001</v>
      </c>
    </row>
    <row r="17" spans="2:16" x14ac:dyDescent="0.25">
      <c r="B17">
        <v>1901.75</v>
      </c>
      <c r="C17">
        <v>809.12599999999998</v>
      </c>
      <c r="D17">
        <v>1090.5509999999999</v>
      </c>
      <c r="E17">
        <v>821.46699999999998</v>
      </c>
      <c r="F17">
        <v>2125.1869999999999</v>
      </c>
      <c r="G17">
        <v>298.24400000000003</v>
      </c>
      <c r="H17">
        <v>612.97299999999996</v>
      </c>
      <c r="J17">
        <v>790.82400000000007</v>
      </c>
      <c r="P17">
        <v>155.667</v>
      </c>
    </row>
    <row r="18" spans="2:16" x14ac:dyDescent="0.25">
      <c r="B18">
        <v>952.80899999999997</v>
      </c>
      <c r="C18">
        <v>1795.5139999999999</v>
      </c>
      <c r="D18">
        <v>699.65300000000002</v>
      </c>
      <c r="E18">
        <v>465.95299999999997</v>
      </c>
      <c r="F18">
        <v>2047.373</v>
      </c>
      <c r="G18">
        <v>167.428</v>
      </c>
      <c r="H18">
        <v>1495.547</v>
      </c>
      <c r="J18">
        <v>974.3599999999999</v>
      </c>
      <c r="P18">
        <v>386.04700000000003</v>
      </c>
    </row>
    <row r="19" spans="2:16" x14ac:dyDescent="0.25">
      <c r="B19">
        <v>859.21399999999994</v>
      </c>
      <c r="C19">
        <v>874.154</v>
      </c>
      <c r="D19">
        <v>584.83600000000001</v>
      </c>
      <c r="E19">
        <v>814.50699999999995</v>
      </c>
      <c r="F19">
        <v>2166.9070000000002</v>
      </c>
      <c r="G19">
        <v>140.661</v>
      </c>
      <c r="H19">
        <v>906.38699999999994</v>
      </c>
      <c r="J19">
        <v>843.42000000000007</v>
      </c>
      <c r="P19">
        <v>210.08</v>
      </c>
    </row>
    <row r="20" spans="2:16" x14ac:dyDescent="0.25">
      <c r="B20">
        <v>968.69399999999996</v>
      </c>
      <c r="C20">
        <v>1284.662</v>
      </c>
      <c r="D20">
        <v>1016.397</v>
      </c>
      <c r="E20">
        <v>905.93299999999999</v>
      </c>
      <c r="F20">
        <v>1349.527</v>
      </c>
      <c r="G20">
        <v>210.96700000000001</v>
      </c>
      <c r="H20">
        <v>674.50699999999995</v>
      </c>
      <c r="J20">
        <v>766.06500000000005</v>
      </c>
      <c r="P20">
        <v>228.30699999999999</v>
      </c>
    </row>
    <row r="21" spans="2:16" x14ac:dyDescent="0.25">
      <c r="B21">
        <v>936.25199999999995</v>
      </c>
      <c r="C21">
        <v>514.40800000000002</v>
      </c>
      <c r="D21">
        <v>409.34999999999997</v>
      </c>
      <c r="E21">
        <v>762.19299999999998</v>
      </c>
      <c r="F21">
        <v>2433.88</v>
      </c>
      <c r="G21">
        <v>204.35599999999999</v>
      </c>
      <c r="H21">
        <v>394.19299999999998</v>
      </c>
      <c r="P21">
        <v>108.333</v>
      </c>
    </row>
    <row r="22" spans="2:16" x14ac:dyDescent="0.25">
      <c r="B22">
        <v>1018.5530000000001</v>
      </c>
      <c r="C22">
        <v>607.15899999999999</v>
      </c>
      <c r="D22">
        <v>666.33400000000006</v>
      </c>
      <c r="E22">
        <v>1188.373</v>
      </c>
      <c r="F22">
        <v>692.98699999999997</v>
      </c>
      <c r="G22">
        <v>352.78899999999999</v>
      </c>
      <c r="H22">
        <v>475.50700000000001</v>
      </c>
      <c r="P22">
        <v>811.99300000000005</v>
      </c>
    </row>
    <row r="23" spans="2:16" x14ac:dyDescent="0.25">
      <c r="B23">
        <v>1499.56</v>
      </c>
      <c r="C23">
        <v>1153.646</v>
      </c>
      <c r="D23">
        <v>741.00099999999998</v>
      </c>
      <c r="E23">
        <v>1292.067</v>
      </c>
      <c r="F23">
        <v>438.12</v>
      </c>
      <c r="G23">
        <v>489.71100000000001</v>
      </c>
      <c r="H23">
        <v>406.91300000000001</v>
      </c>
    </row>
    <row r="24" spans="2:16" x14ac:dyDescent="0.25">
      <c r="B24">
        <v>3129.4809999999998</v>
      </c>
      <c r="C24">
        <v>328.98199999999997</v>
      </c>
      <c r="D24">
        <v>938.77700000000004</v>
      </c>
      <c r="F24">
        <v>1368.42</v>
      </c>
      <c r="G24">
        <v>80.938999999999993</v>
      </c>
      <c r="H24">
        <v>155.47999999999999</v>
      </c>
    </row>
    <row r="25" spans="2:16" x14ac:dyDescent="0.25">
      <c r="B25">
        <v>943.447</v>
      </c>
      <c r="C25">
        <v>820.95100000000002</v>
      </c>
      <c r="D25">
        <v>365.53399999999999</v>
      </c>
      <c r="F25">
        <v>782.88699999999994</v>
      </c>
      <c r="G25">
        <v>243.60599999999999</v>
      </c>
      <c r="H25">
        <v>347.66699999999997</v>
      </c>
    </row>
    <row r="26" spans="2:16" x14ac:dyDescent="0.25">
      <c r="B26">
        <v>830.28</v>
      </c>
      <c r="C26">
        <v>1544.0530000000001</v>
      </c>
      <c r="D26">
        <v>421.661</v>
      </c>
      <c r="F26">
        <v>1182.58</v>
      </c>
      <c r="G26">
        <v>137.30000000000001</v>
      </c>
      <c r="H26">
        <v>676.41300000000001</v>
      </c>
    </row>
    <row r="27" spans="2:16" x14ac:dyDescent="0.25">
      <c r="C27">
        <v>1438.624</v>
      </c>
      <c r="D27">
        <v>3237.0450000000001</v>
      </c>
      <c r="F27">
        <v>651.70000000000005</v>
      </c>
      <c r="G27">
        <v>313.11099999999999</v>
      </c>
      <c r="H27">
        <v>606.26</v>
      </c>
    </row>
    <row r="28" spans="2:16" x14ac:dyDescent="0.25">
      <c r="C28">
        <v>1183.5749999999998</v>
      </c>
      <c r="D28">
        <v>927.14400000000001</v>
      </c>
      <c r="F28">
        <v>349.56</v>
      </c>
      <c r="G28">
        <v>314.84399999999999</v>
      </c>
      <c r="H28">
        <v>798.08699999999999</v>
      </c>
    </row>
    <row r="29" spans="2:16" x14ac:dyDescent="0.25">
      <c r="C29">
        <v>893.2639999999999</v>
      </c>
      <c r="D29">
        <v>844.78600000000006</v>
      </c>
      <c r="F29">
        <v>195.2</v>
      </c>
      <c r="G29">
        <v>399.10599999999999</v>
      </c>
      <c r="H29">
        <v>532.29999999999995</v>
      </c>
    </row>
    <row r="30" spans="2:16" x14ac:dyDescent="0.25">
      <c r="C30">
        <v>672.78000000000009</v>
      </c>
      <c r="D30">
        <v>612.28</v>
      </c>
      <c r="F30">
        <v>739.18700000000001</v>
      </c>
      <c r="G30">
        <v>679.63300000000004</v>
      </c>
      <c r="H30">
        <v>742.95299999999997</v>
      </c>
    </row>
    <row r="31" spans="2:16" x14ac:dyDescent="0.25">
      <c r="C31">
        <v>702.50099999999998</v>
      </c>
      <c r="D31">
        <v>790.12599999999998</v>
      </c>
      <c r="G31">
        <v>120.22799999999999</v>
      </c>
      <c r="H31">
        <v>591.36</v>
      </c>
    </row>
    <row r="32" spans="2:16" x14ac:dyDescent="0.25">
      <c r="C32">
        <v>717.88400000000001</v>
      </c>
      <c r="D32">
        <v>580.02</v>
      </c>
      <c r="G32">
        <v>697.14400000000001</v>
      </c>
    </row>
    <row r="33" spans="1:16" x14ac:dyDescent="0.25">
      <c r="C33">
        <v>763.89499999999998</v>
      </c>
      <c r="D33">
        <v>268.48</v>
      </c>
      <c r="G33">
        <v>227.12200000000001</v>
      </c>
    </row>
    <row r="34" spans="1:16" x14ac:dyDescent="0.25">
      <c r="C34">
        <v>622.34199999999998</v>
      </c>
      <c r="D34">
        <v>801.59400000000005</v>
      </c>
      <c r="G34">
        <v>294.27199999999999</v>
      </c>
    </row>
    <row r="35" spans="1:16" x14ac:dyDescent="0.25">
      <c r="C35">
        <v>584.62199999999996</v>
      </c>
      <c r="D35">
        <v>950.16000000000008</v>
      </c>
      <c r="G35">
        <v>260.09399999999999</v>
      </c>
    </row>
    <row r="36" spans="1:16" x14ac:dyDescent="0.25">
      <c r="C36">
        <v>273.02800000000002</v>
      </c>
      <c r="D36">
        <v>1132.7929999999999</v>
      </c>
      <c r="G36">
        <v>297.66699999999997</v>
      </c>
    </row>
    <row r="37" spans="1:16" x14ac:dyDescent="0.25">
      <c r="D37">
        <v>1237.3130000000001</v>
      </c>
    </row>
    <row r="38" spans="1:16" x14ac:dyDescent="0.25">
      <c r="D38">
        <v>894.7</v>
      </c>
    </row>
    <row r="40" spans="1:16" x14ac:dyDescent="0.25">
      <c r="B40" t="s">
        <v>1</v>
      </c>
      <c r="J40" t="s">
        <v>2</v>
      </c>
    </row>
    <row r="41" spans="1:16" x14ac:dyDescent="0.25">
      <c r="B41" t="s">
        <v>5</v>
      </c>
      <c r="C41" t="s">
        <v>71</v>
      </c>
      <c r="D41" t="s">
        <v>15</v>
      </c>
      <c r="E41" t="s">
        <v>72</v>
      </c>
      <c r="F41" t="s">
        <v>73</v>
      </c>
      <c r="G41" t="s">
        <v>74</v>
      </c>
      <c r="H41" t="s">
        <v>75</v>
      </c>
      <c r="J41" t="s">
        <v>5</v>
      </c>
      <c r="K41" t="s">
        <v>71</v>
      </c>
      <c r="L41" t="s">
        <v>15</v>
      </c>
      <c r="M41" t="s">
        <v>72</v>
      </c>
      <c r="N41" t="s">
        <v>73</v>
      </c>
      <c r="O41" t="s">
        <v>74</v>
      </c>
      <c r="P41" t="s">
        <v>75</v>
      </c>
    </row>
    <row r="42" spans="1:16" x14ac:dyDescent="0.25">
      <c r="A42" t="s">
        <v>76</v>
      </c>
      <c r="B42" s="2">
        <v>1873.155</v>
      </c>
      <c r="C42" s="2">
        <v>936.57730000000004</v>
      </c>
      <c r="D42" s="2">
        <v>936.57730000000004</v>
      </c>
      <c r="E42" s="2">
        <v>780.48109999999997</v>
      </c>
      <c r="F42" s="2">
        <v>624.38490000000002</v>
      </c>
      <c r="G42" s="2">
        <v>468.28870000000001</v>
      </c>
      <c r="H42" s="2">
        <v>312.19240000000002</v>
      </c>
      <c r="J42" s="2">
        <v>1129.9639999999999</v>
      </c>
      <c r="K42" s="2">
        <v>564.98209999999995</v>
      </c>
      <c r="L42" s="2">
        <v>564.98209999999995</v>
      </c>
      <c r="M42" s="2">
        <v>470.8184</v>
      </c>
      <c r="N42" s="2">
        <v>376.65480000000002</v>
      </c>
      <c r="O42" s="2">
        <v>282.49110000000002</v>
      </c>
      <c r="P42" s="2">
        <v>188.32740000000001</v>
      </c>
    </row>
    <row r="43" spans="1:16" x14ac:dyDescent="0.25">
      <c r="A43" t="s">
        <v>77</v>
      </c>
      <c r="B43" s="2">
        <v>739.93029999999999</v>
      </c>
      <c r="C43" s="2">
        <v>739.93029999999999</v>
      </c>
      <c r="D43" s="2">
        <v>739.93029999999999</v>
      </c>
      <c r="E43" s="2">
        <v>739.93029999999999</v>
      </c>
      <c r="F43" s="2">
        <v>739.93029999999999</v>
      </c>
      <c r="G43" s="2">
        <v>739.93029999999999</v>
      </c>
      <c r="H43" s="2">
        <v>739.93029999999999</v>
      </c>
      <c r="J43" s="2">
        <v>476.26549999999997</v>
      </c>
      <c r="K43" s="2">
        <v>476.26549999999997</v>
      </c>
      <c r="L43" s="2">
        <v>476.26549999999997</v>
      </c>
      <c r="M43" s="2">
        <v>476.26549999999997</v>
      </c>
      <c r="N43" s="2">
        <v>476.26549999999997</v>
      </c>
      <c r="O43" s="2">
        <v>476.26549999999997</v>
      </c>
      <c r="P43" s="2">
        <v>476.26549999999997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>
      <selection activeCell="L4" sqref="L4"/>
    </sheetView>
  </sheetViews>
  <sheetFormatPr defaultRowHeight="15" x14ac:dyDescent="0.25"/>
  <sheetData>
    <row r="1" spans="1:11" x14ac:dyDescent="0.25">
      <c r="A1" s="1" t="s">
        <v>17</v>
      </c>
      <c r="D1" t="s">
        <v>5</v>
      </c>
      <c r="G1" s="1" t="s">
        <v>11</v>
      </c>
      <c r="J1" t="s">
        <v>15</v>
      </c>
    </row>
    <row r="2" spans="1:11" x14ac:dyDescent="0.25">
      <c r="A2" t="s">
        <v>79</v>
      </c>
      <c r="B2" t="s">
        <v>80</v>
      </c>
      <c r="D2" t="s">
        <v>81</v>
      </c>
      <c r="E2" t="s">
        <v>82</v>
      </c>
      <c r="G2" t="s">
        <v>79</v>
      </c>
      <c r="H2" t="s">
        <v>80</v>
      </c>
      <c r="J2" t="s">
        <v>83</v>
      </c>
      <c r="K2" t="s">
        <v>84</v>
      </c>
    </row>
    <row r="3" spans="1:11" x14ac:dyDescent="0.25">
      <c r="A3">
        <v>74.131765959999996</v>
      </c>
      <c r="B3">
        <v>25.868234040000001</v>
      </c>
      <c r="D3">
        <v>67.073090160000007</v>
      </c>
      <c r="E3">
        <v>32.92690984</v>
      </c>
      <c r="G3">
        <v>76.369532430000007</v>
      </c>
      <c r="H3">
        <v>23.63046757</v>
      </c>
      <c r="J3">
        <v>70.133120250000005</v>
      </c>
      <c r="K3">
        <v>29.866879749999999</v>
      </c>
    </row>
    <row r="4" spans="1:11" x14ac:dyDescent="0.25">
      <c r="A4">
        <v>83.533687529999995</v>
      </c>
      <c r="B4">
        <v>16.466312469999998</v>
      </c>
      <c r="D4">
        <v>66.621427629999999</v>
      </c>
      <c r="E4">
        <v>33.378572370000001</v>
      </c>
      <c r="G4">
        <v>97.852754239999996</v>
      </c>
      <c r="H4">
        <v>2.1472457629999999</v>
      </c>
      <c r="J4">
        <v>67.189714629999997</v>
      </c>
      <c r="K4">
        <v>32.810285370000003</v>
      </c>
    </row>
    <row r="5" spans="1:11" x14ac:dyDescent="0.25">
      <c r="A5">
        <v>90.606925860000004</v>
      </c>
      <c r="B5">
        <v>9.3930741399999995</v>
      </c>
      <c r="D5">
        <v>64.440560640000001</v>
      </c>
      <c r="E5">
        <v>35.559439359999999</v>
      </c>
      <c r="G5">
        <v>86.762200960000001</v>
      </c>
      <c r="H5">
        <v>13.237799040000001</v>
      </c>
      <c r="J5">
        <v>64.245387859999994</v>
      </c>
      <c r="K5">
        <v>35.754612139999999</v>
      </c>
    </row>
    <row r="6" spans="1:11" x14ac:dyDescent="0.25">
      <c r="A6">
        <v>93.212136639999997</v>
      </c>
      <c r="B6">
        <v>6.7878633639999997</v>
      </c>
      <c r="D6">
        <v>61.81573624</v>
      </c>
      <c r="E6">
        <v>38.18426376</v>
      </c>
      <c r="G6">
        <v>78.315461350000007</v>
      </c>
      <c r="H6">
        <v>21.68453865</v>
      </c>
      <c r="J6">
        <v>60.805946429999999</v>
      </c>
      <c r="K6">
        <v>39.194053570000001</v>
      </c>
    </row>
    <row r="7" spans="1:11" x14ac:dyDescent="0.25">
      <c r="A7">
        <v>62.8361746</v>
      </c>
      <c r="B7">
        <v>37.1638254</v>
      </c>
      <c r="D7">
        <v>61.439960630000002</v>
      </c>
      <c r="E7">
        <v>38.560039369999998</v>
      </c>
      <c r="G7">
        <v>84.665254239999996</v>
      </c>
      <c r="H7">
        <v>15.334745760000001</v>
      </c>
      <c r="J7">
        <v>60.745947999999999</v>
      </c>
      <c r="K7">
        <v>39.254052000000001</v>
      </c>
    </row>
    <row r="8" spans="1:11" x14ac:dyDescent="0.25">
      <c r="A8">
        <v>82.494540659999998</v>
      </c>
      <c r="B8">
        <v>17.505459340000002</v>
      </c>
      <c r="D8">
        <v>60.472051499999999</v>
      </c>
      <c r="E8">
        <v>39.527948500000001</v>
      </c>
      <c r="G8">
        <v>78.089608380000001</v>
      </c>
      <c r="H8">
        <v>21.910391619999999</v>
      </c>
      <c r="J8">
        <v>59.592727109999998</v>
      </c>
      <c r="K8">
        <v>40.407272890000002</v>
      </c>
    </row>
    <row r="9" spans="1:11" x14ac:dyDescent="0.25">
      <c r="A9">
        <v>74.289478200000005</v>
      </c>
      <c r="B9">
        <v>25.710521799999999</v>
      </c>
      <c r="D9">
        <v>59.126198389999999</v>
      </c>
      <c r="E9">
        <v>40.873801610000001</v>
      </c>
      <c r="G9">
        <v>68.875837649999994</v>
      </c>
      <c r="H9">
        <v>31.124162349999999</v>
      </c>
      <c r="J9">
        <v>58.075672449999999</v>
      </c>
      <c r="K9">
        <v>41.924327550000001</v>
      </c>
    </row>
    <row r="10" spans="1:11" x14ac:dyDescent="0.25">
      <c r="A10">
        <v>66.604097519999996</v>
      </c>
      <c r="B10">
        <v>33.395902479999997</v>
      </c>
      <c r="D10">
        <v>58.454586890000002</v>
      </c>
      <c r="E10">
        <v>41.545413109999998</v>
      </c>
      <c r="G10">
        <v>39.446020990000001</v>
      </c>
      <c r="H10">
        <v>60.553979009999999</v>
      </c>
      <c r="J10">
        <v>57.924464139999998</v>
      </c>
      <c r="K10">
        <v>42.075535860000002</v>
      </c>
    </row>
    <row r="11" spans="1:11" x14ac:dyDescent="0.25">
      <c r="A11">
        <v>69.10633018</v>
      </c>
      <c r="B11">
        <v>30.89366982</v>
      </c>
      <c r="D11">
        <v>56.587183940000003</v>
      </c>
      <c r="E11">
        <v>43.412816059999997</v>
      </c>
      <c r="G11">
        <v>50.04382416</v>
      </c>
      <c r="H11">
        <v>49.95617584</v>
      </c>
      <c r="J11">
        <v>57.569941129999997</v>
      </c>
      <c r="K11">
        <v>42.430058870000003</v>
      </c>
    </row>
    <row r="12" spans="1:11" x14ac:dyDescent="0.25">
      <c r="A12">
        <v>86.79045576</v>
      </c>
      <c r="B12">
        <v>13.20954424</v>
      </c>
      <c r="D12">
        <v>55.793667239999998</v>
      </c>
      <c r="E12">
        <v>44.206332760000002</v>
      </c>
      <c r="G12">
        <v>78.731392150000005</v>
      </c>
      <c r="H12">
        <v>21.268607849999999</v>
      </c>
      <c r="J12">
        <v>56.757510140000001</v>
      </c>
      <c r="K12">
        <v>43.242489859999999</v>
      </c>
    </row>
    <row r="13" spans="1:11" x14ac:dyDescent="0.25">
      <c r="A13">
        <v>99.728950040000001</v>
      </c>
      <c r="B13">
        <v>0.27104996100000001</v>
      </c>
      <c r="D13">
        <v>55.701664270000002</v>
      </c>
      <c r="E13">
        <v>44.298335729999998</v>
      </c>
      <c r="G13">
        <v>77.210922920000002</v>
      </c>
      <c r="H13">
        <v>22.789077079999998</v>
      </c>
      <c r="J13">
        <v>56.150596280000002</v>
      </c>
      <c r="K13">
        <v>43.849403719999998</v>
      </c>
    </row>
    <row r="14" spans="1:11" x14ac:dyDescent="0.25">
      <c r="A14">
        <v>82.782539639999996</v>
      </c>
      <c r="B14">
        <v>17.21746036</v>
      </c>
      <c r="D14">
        <v>55.494907929999997</v>
      </c>
      <c r="E14">
        <v>44.505092070000003</v>
      </c>
      <c r="G14">
        <v>78.895683450000007</v>
      </c>
      <c r="H14">
        <v>21.10431655</v>
      </c>
      <c r="J14">
        <v>56.062134</v>
      </c>
      <c r="K14">
        <v>43.937866</v>
      </c>
    </row>
    <row r="15" spans="1:11" x14ac:dyDescent="0.25">
      <c r="A15">
        <v>88.706873239999993</v>
      </c>
      <c r="B15">
        <v>11.29312676</v>
      </c>
      <c r="D15">
        <v>55.192180010000001</v>
      </c>
      <c r="E15">
        <v>44.807819989999999</v>
      </c>
      <c r="G15">
        <v>78.48325475</v>
      </c>
      <c r="H15">
        <v>21.51674525</v>
      </c>
      <c r="J15">
        <v>56.022809879999997</v>
      </c>
      <c r="K15">
        <v>43.977190120000003</v>
      </c>
    </row>
    <row r="16" spans="1:11" x14ac:dyDescent="0.25">
      <c r="A16">
        <v>82.82022825</v>
      </c>
      <c r="B16">
        <v>17.17977175</v>
      </c>
      <c r="D16">
        <v>55.050076820000001</v>
      </c>
      <c r="E16">
        <v>44.949923179999999</v>
      </c>
      <c r="G16">
        <v>55.775269450000003</v>
      </c>
      <c r="H16">
        <v>44.224730549999997</v>
      </c>
      <c r="J16">
        <v>55.992075479999997</v>
      </c>
      <c r="K16">
        <v>44.007924520000003</v>
      </c>
    </row>
    <row r="17" spans="1:11" x14ac:dyDescent="0.25">
      <c r="A17">
        <v>94.32118045</v>
      </c>
      <c r="B17">
        <v>5.6788195469999998</v>
      </c>
      <c r="D17">
        <v>54.725786769999999</v>
      </c>
      <c r="E17">
        <v>45.274213230000001</v>
      </c>
      <c r="G17">
        <v>36.990783639999997</v>
      </c>
      <c r="H17">
        <v>63.009216360000003</v>
      </c>
      <c r="J17">
        <v>55.613059870000001</v>
      </c>
      <c r="K17">
        <v>44.386940129999999</v>
      </c>
    </row>
    <row r="18" spans="1:11" x14ac:dyDescent="0.25">
      <c r="A18">
        <v>77.647760009999999</v>
      </c>
      <c r="B18">
        <v>22.352239990000001</v>
      </c>
      <c r="D18">
        <v>54.684173770000001</v>
      </c>
      <c r="E18">
        <v>45.315826229999999</v>
      </c>
      <c r="G18">
        <v>46.142086470000002</v>
      </c>
      <c r="H18">
        <v>53.857913529999998</v>
      </c>
      <c r="J18">
        <v>54.877504260000002</v>
      </c>
      <c r="K18">
        <v>45.122495739999998</v>
      </c>
    </row>
    <row r="19" spans="1:11" x14ac:dyDescent="0.25">
      <c r="A19">
        <v>75.991895139999997</v>
      </c>
      <c r="B19">
        <v>24.00810486</v>
      </c>
      <c r="D19">
        <v>53.407700650000002</v>
      </c>
      <c r="E19">
        <v>46.592299349999998</v>
      </c>
      <c r="G19">
        <v>36.733232370000003</v>
      </c>
      <c r="H19">
        <v>63.266767629999997</v>
      </c>
      <c r="J19">
        <v>54.299897080000001</v>
      </c>
      <c r="K19">
        <v>45.700102919999999</v>
      </c>
    </row>
    <row r="20" spans="1:11" x14ac:dyDescent="0.25">
      <c r="A20">
        <v>89.027970019999998</v>
      </c>
      <c r="B20">
        <v>10.97202998</v>
      </c>
      <c r="D20">
        <v>52.713824940000002</v>
      </c>
      <c r="E20">
        <v>47.286175059999998</v>
      </c>
      <c r="G20">
        <v>53.026834049999998</v>
      </c>
      <c r="H20">
        <v>46.973165950000002</v>
      </c>
      <c r="J20">
        <v>54.245395530000003</v>
      </c>
      <c r="K20">
        <v>45.754604469999997</v>
      </c>
    </row>
    <row r="21" spans="1:11" x14ac:dyDescent="0.25">
      <c r="A21">
        <v>70.148511350000007</v>
      </c>
      <c r="B21">
        <v>29.85148865</v>
      </c>
      <c r="D21">
        <v>52.610155990000003</v>
      </c>
      <c r="E21">
        <v>47.389844009999997</v>
      </c>
      <c r="G21">
        <v>55.780891660000002</v>
      </c>
      <c r="H21">
        <v>44.219108339999998</v>
      </c>
      <c r="J21">
        <v>53.181601290000003</v>
      </c>
      <c r="K21">
        <v>46.818398709999997</v>
      </c>
    </row>
    <row r="22" spans="1:11" x14ac:dyDescent="0.25">
      <c r="A22">
        <v>69.533201689999999</v>
      </c>
      <c r="B22">
        <v>30.466798310000001</v>
      </c>
      <c r="D22">
        <v>52.159049000000003</v>
      </c>
      <c r="E22">
        <v>47.840950999999997</v>
      </c>
      <c r="G22">
        <v>62.845647739999997</v>
      </c>
      <c r="H22">
        <v>37.154352260000003</v>
      </c>
      <c r="J22">
        <v>52.657785680000003</v>
      </c>
      <c r="K22">
        <v>47.342214319999997</v>
      </c>
    </row>
    <row r="23" spans="1:11" x14ac:dyDescent="0.25">
      <c r="A23">
        <v>87.273163879999998</v>
      </c>
      <c r="B23">
        <v>12.72683612</v>
      </c>
      <c r="D23">
        <v>52.003006069999998</v>
      </c>
      <c r="E23">
        <v>47.996993930000002</v>
      </c>
      <c r="G23">
        <v>65.767934109999999</v>
      </c>
      <c r="H23">
        <v>34.232065890000001</v>
      </c>
      <c r="J23">
        <v>52.083752500000003</v>
      </c>
      <c r="K23">
        <v>47.916247499999997</v>
      </c>
    </row>
    <row r="24" spans="1:11" x14ac:dyDescent="0.25">
      <c r="A24">
        <v>76.305772210000001</v>
      </c>
      <c r="B24">
        <v>23.694227789999999</v>
      </c>
      <c r="D24">
        <v>50.99386689</v>
      </c>
      <c r="E24">
        <v>49.00613311</v>
      </c>
      <c r="G24">
        <v>64.787097259999996</v>
      </c>
      <c r="H24">
        <v>35.212902739999997</v>
      </c>
      <c r="J24">
        <v>52.009298379999997</v>
      </c>
      <c r="K24">
        <v>47.990701620000003</v>
      </c>
    </row>
    <row r="25" spans="1:11" x14ac:dyDescent="0.25">
      <c r="A25">
        <v>93.182487910000006</v>
      </c>
      <c r="B25">
        <v>6.8175120930000004</v>
      </c>
      <c r="D25">
        <v>50.944297050000003</v>
      </c>
      <c r="E25">
        <v>49.055702949999997</v>
      </c>
      <c r="G25">
        <v>44.899098449999997</v>
      </c>
      <c r="H25">
        <v>55.100901550000003</v>
      </c>
      <c r="J25">
        <v>51.860563040000002</v>
      </c>
      <c r="K25">
        <v>48.139436959999998</v>
      </c>
    </row>
    <row r="26" spans="1:11" x14ac:dyDescent="0.25">
      <c r="A26">
        <v>95.576050449999997</v>
      </c>
      <c r="B26">
        <v>4.4239495519999998</v>
      </c>
      <c r="D26">
        <v>50.86285737</v>
      </c>
      <c r="E26">
        <v>49.13714263</v>
      </c>
      <c r="G26">
        <v>50.746473539999997</v>
      </c>
      <c r="H26">
        <v>49.253526460000003</v>
      </c>
      <c r="J26">
        <v>51.48771867</v>
      </c>
      <c r="K26">
        <v>48.51228133</v>
      </c>
    </row>
    <row r="27" spans="1:11" x14ac:dyDescent="0.25">
      <c r="A27">
        <v>97.698920639999997</v>
      </c>
      <c r="B27">
        <v>2.3010793569999999</v>
      </c>
      <c r="D27">
        <v>50.696007710000003</v>
      </c>
      <c r="E27">
        <v>49.303992289999997</v>
      </c>
      <c r="G27">
        <v>65.297398040000004</v>
      </c>
      <c r="H27">
        <v>34.702601960000003</v>
      </c>
      <c r="J27">
        <v>50.24603956</v>
      </c>
      <c r="K27">
        <v>49.75396044</v>
      </c>
    </row>
    <row r="28" spans="1:11" x14ac:dyDescent="0.25">
      <c r="A28">
        <v>94.111147430000003</v>
      </c>
      <c r="B28">
        <v>5.8888525679999999</v>
      </c>
      <c r="D28">
        <v>50.02299343</v>
      </c>
      <c r="E28">
        <v>49.97700657</v>
      </c>
      <c r="G28">
        <v>65.337334830000003</v>
      </c>
      <c r="H28">
        <v>34.662665169999997</v>
      </c>
      <c r="J28">
        <v>50.457822669999999</v>
      </c>
      <c r="K28">
        <v>49.542177330000001</v>
      </c>
    </row>
    <row r="29" spans="1:11" x14ac:dyDescent="0.25">
      <c r="A29">
        <v>91.430779749999999</v>
      </c>
      <c r="B29">
        <v>8.5692202500000008</v>
      </c>
      <c r="D29">
        <v>50.721096129999999</v>
      </c>
      <c r="E29">
        <v>49.278903870000001</v>
      </c>
      <c r="G29">
        <v>79.496433670000002</v>
      </c>
      <c r="H29">
        <v>20.503566330000002</v>
      </c>
      <c r="J29">
        <v>50.71419959</v>
      </c>
      <c r="K29">
        <v>49.28580041</v>
      </c>
    </row>
    <row r="30" spans="1:11" x14ac:dyDescent="0.25">
      <c r="A30">
        <v>87.787917739999997</v>
      </c>
      <c r="B30">
        <v>12.212082260000001</v>
      </c>
      <c r="D30">
        <v>50.845027700000003</v>
      </c>
      <c r="E30">
        <v>49.154972299999997</v>
      </c>
      <c r="G30">
        <v>29.849827139999999</v>
      </c>
      <c r="H30">
        <v>70.150172859999998</v>
      </c>
      <c r="J30">
        <v>51.440666210000003</v>
      </c>
      <c r="K30">
        <v>48.559333789999997</v>
      </c>
    </row>
    <row r="31" spans="1:11" x14ac:dyDescent="0.25">
      <c r="A31">
        <v>86.673752309999998</v>
      </c>
      <c r="B31">
        <v>13.326247690000001</v>
      </c>
      <c r="D31">
        <v>51.262602389999998</v>
      </c>
      <c r="E31">
        <v>48.737397610000002</v>
      </c>
      <c r="G31">
        <v>95.711783440000005</v>
      </c>
      <c r="H31">
        <v>4.2882165609999996</v>
      </c>
      <c r="J31">
        <v>51.503838139999999</v>
      </c>
      <c r="K31">
        <v>48.496161860000001</v>
      </c>
    </row>
    <row r="32" spans="1:11" x14ac:dyDescent="0.25">
      <c r="A32">
        <v>86.655364939999998</v>
      </c>
      <c r="B32">
        <v>13.34463506</v>
      </c>
      <c r="D32">
        <v>51.287911119999997</v>
      </c>
      <c r="E32">
        <v>48.712088880000003</v>
      </c>
      <c r="G32">
        <v>86.615671640000002</v>
      </c>
      <c r="H32">
        <v>13.38432836</v>
      </c>
      <c r="J32">
        <v>51.723096759999997</v>
      </c>
      <c r="K32">
        <v>48.276903240000003</v>
      </c>
    </row>
    <row r="33" spans="1:11" x14ac:dyDescent="0.25">
      <c r="A33">
        <v>83.526742530000007</v>
      </c>
      <c r="B33">
        <v>16.47325747</v>
      </c>
      <c r="D33">
        <v>51.526037430000002</v>
      </c>
      <c r="E33">
        <v>48.473962569999998</v>
      </c>
      <c r="G33">
        <v>88.49002849</v>
      </c>
      <c r="H33">
        <v>11.50997151</v>
      </c>
      <c r="J33">
        <v>52.245469909999997</v>
      </c>
      <c r="K33">
        <v>47.754530090000003</v>
      </c>
    </row>
    <row r="34" spans="1:11" x14ac:dyDescent="0.25">
      <c r="A34">
        <v>91.911183640000004</v>
      </c>
      <c r="B34">
        <v>8.0888163629999994</v>
      </c>
      <c r="D34">
        <v>54.469903340000002</v>
      </c>
      <c r="E34">
        <v>45.530096659999998</v>
      </c>
      <c r="G34">
        <v>89.067796610000002</v>
      </c>
      <c r="H34">
        <v>10.93220339</v>
      </c>
      <c r="J34">
        <v>52.287621389999998</v>
      </c>
      <c r="K34">
        <v>47.712378610000002</v>
      </c>
    </row>
    <row r="35" spans="1:11" x14ac:dyDescent="0.25">
      <c r="A35">
        <v>88.222453369999997</v>
      </c>
      <c r="B35">
        <v>11.77754663</v>
      </c>
      <c r="D35">
        <v>55.148713000000001</v>
      </c>
      <c r="E35">
        <v>44.851286999999999</v>
      </c>
      <c r="G35">
        <v>78.056250000000006</v>
      </c>
      <c r="H35">
        <v>21.943750000000001</v>
      </c>
      <c r="J35">
        <v>53.801775659999997</v>
      </c>
      <c r="K35">
        <v>46.198224340000003</v>
      </c>
    </row>
    <row r="36" spans="1:11" x14ac:dyDescent="0.25">
      <c r="A36">
        <v>91.080665229999994</v>
      </c>
      <c r="B36">
        <v>8.9193347719999991</v>
      </c>
      <c r="D36">
        <v>55.993670280000003</v>
      </c>
      <c r="E36">
        <v>44.006329719999997</v>
      </c>
      <c r="G36">
        <v>57.978980890000003</v>
      </c>
      <c r="H36">
        <v>42.021019109999997</v>
      </c>
      <c r="J36">
        <v>54.119448329999997</v>
      </c>
      <c r="K36">
        <v>45.880551670000003</v>
      </c>
    </row>
    <row r="37" spans="1:11" x14ac:dyDescent="0.25">
      <c r="A37">
        <v>86.664967840000003</v>
      </c>
      <c r="B37">
        <v>13.335032160000001</v>
      </c>
      <c r="D37">
        <v>56.974605519999997</v>
      </c>
      <c r="E37">
        <v>43.025394480000003</v>
      </c>
      <c r="G37">
        <v>73.825076050000007</v>
      </c>
      <c r="H37">
        <v>26.17492395</v>
      </c>
      <c r="J37">
        <v>54.202681460000001</v>
      </c>
      <c r="K37">
        <v>45.797318539999999</v>
      </c>
    </row>
    <row r="38" spans="1:11" x14ac:dyDescent="0.25">
      <c r="A38">
        <v>95.470410619999996</v>
      </c>
      <c r="B38">
        <v>4.52958938</v>
      </c>
      <c r="D38">
        <v>58.16971083</v>
      </c>
      <c r="E38">
        <v>41.83028917</v>
      </c>
      <c r="G38">
        <v>82.043090699999993</v>
      </c>
      <c r="H38">
        <v>17.9569093</v>
      </c>
      <c r="J38">
        <v>54.216553419999997</v>
      </c>
      <c r="K38">
        <v>45.783446580000003</v>
      </c>
    </row>
    <row r="39" spans="1:11" x14ac:dyDescent="0.25">
      <c r="A39">
        <v>90.720475750000006</v>
      </c>
      <c r="B39">
        <v>9.2795242479999995</v>
      </c>
      <c r="D39">
        <v>60.162649379999998</v>
      </c>
      <c r="E39">
        <v>39.837350620000002</v>
      </c>
      <c r="G39">
        <v>42.201322490000003</v>
      </c>
      <c r="H39">
        <v>57.798677509999997</v>
      </c>
      <c r="J39">
        <v>55.287471449999998</v>
      </c>
      <c r="K39">
        <v>44.712528550000002</v>
      </c>
    </row>
    <row r="40" spans="1:11" x14ac:dyDescent="0.25">
      <c r="A40">
        <v>98.104129560000004</v>
      </c>
      <c r="B40">
        <v>1.895870438</v>
      </c>
      <c r="D40">
        <v>60.346328049999997</v>
      </c>
      <c r="E40">
        <v>39.653671950000003</v>
      </c>
      <c r="G40">
        <v>52.441689060000002</v>
      </c>
      <c r="H40">
        <v>47.558310939999998</v>
      </c>
      <c r="J40">
        <v>55.819347</v>
      </c>
      <c r="K40">
        <v>44.180653</v>
      </c>
    </row>
    <row r="41" spans="1:11" x14ac:dyDescent="0.25">
      <c r="A41">
        <v>96.223729419999998</v>
      </c>
      <c r="B41">
        <v>3.776270577</v>
      </c>
      <c r="D41">
        <v>62.698021300000001</v>
      </c>
      <c r="E41">
        <v>37.301978699999999</v>
      </c>
      <c r="G41">
        <v>37.779969940000001</v>
      </c>
      <c r="H41">
        <v>62.220030059999999</v>
      </c>
      <c r="J41">
        <v>56.246258019999999</v>
      </c>
      <c r="K41">
        <v>43.753741980000001</v>
      </c>
    </row>
    <row r="42" spans="1:11" x14ac:dyDescent="0.25">
      <c r="A42">
        <v>90.835701110000002</v>
      </c>
      <c r="B42">
        <v>9.1642988919999997</v>
      </c>
      <c r="D42">
        <v>65.281091709999998</v>
      </c>
      <c r="E42">
        <v>34.718908290000002</v>
      </c>
      <c r="G42">
        <v>66.020737580000002</v>
      </c>
      <c r="H42">
        <v>33.979262419999998</v>
      </c>
      <c r="J42">
        <v>56.570594640000003</v>
      </c>
      <c r="K42">
        <v>43.429405359999997</v>
      </c>
    </row>
    <row r="43" spans="1:11" x14ac:dyDescent="0.25">
      <c r="A43">
        <v>71.848874330000001</v>
      </c>
      <c r="B43">
        <v>28.151125669999999</v>
      </c>
      <c r="G43">
        <v>48.207323369999997</v>
      </c>
      <c r="H43">
        <v>51.792676630000003</v>
      </c>
      <c r="J43">
        <v>58.327853050000002</v>
      </c>
      <c r="K43">
        <v>41.672146949999998</v>
      </c>
    </row>
    <row r="44" spans="1:11" x14ac:dyDescent="0.25">
      <c r="A44">
        <v>87.909895890000001</v>
      </c>
      <c r="B44">
        <v>12.09010411</v>
      </c>
      <c r="G44">
        <v>89.180363560000004</v>
      </c>
      <c r="H44">
        <v>10.81963644</v>
      </c>
      <c r="J44">
        <v>59.957784099999998</v>
      </c>
      <c r="K44">
        <v>40.042215900000002</v>
      </c>
    </row>
    <row r="45" spans="1:11" x14ac:dyDescent="0.25">
      <c r="A45">
        <v>61.574950090000002</v>
      </c>
      <c r="B45">
        <v>38.425049909999998</v>
      </c>
      <c r="G45">
        <v>67.077946900000001</v>
      </c>
      <c r="H45">
        <v>32.922053099999999</v>
      </c>
      <c r="J45">
        <v>63.194164069999999</v>
      </c>
      <c r="K45">
        <v>36.805835930000001</v>
      </c>
    </row>
    <row r="46" spans="1:11" x14ac:dyDescent="0.25">
      <c r="A46">
        <v>72.24507217</v>
      </c>
      <c r="B46">
        <v>27.75492783</v>
      </c>
      <c r="G46">
        <v>42.374231760000001</v>
      </c>
      <c r="H46">
        <v>57.625768239999999</v>
      </c>
      <c r="J46">
        <v>66.958789780000004</v>
      </c>
      <c r="K46">
        <v>33.041210220000004</v>
      </c>
    </row>
    <row r="47" spans="1:11" x14ac:dyDescent="0.25">
      <c r="A47">
        <v>76.09044059</v>
      </c>
      <c r="B47">
        <v>23.90955941</v>
      </c>
      <c r="G47">
        <v>57.301083740000003</v>
      </c>
      <c r="H47">
        <v>42.698916259999997</v>
      </c>
      <c r="J47">
        <v>70.836792959999997</v>
      </c>
      <c r="K47">
        <v>29.16320704</v>
      </c>
    </row>
    <row r="48" spans="1:11" x14ac:dyDescent="0.25">
      <c r="A48">
        <v>74.755066080000006</v>
      </c>
      <c r="B48">
        <v>25.244933920000001</v>
      </c>
      <c r="G48">
        <v>39.752895240000001</v>
      </c>
      <c r="H48">
        <v>60.247104759999999</v>
      </c>
    </row>
    <row r="49" spans="7:8" x14ac:dyDescent="0.25">
      <c r="G49">
        <v>63.627038900000002</v>
      </c>
      <c r="H49">
        <v>36.372961099999998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Table 3.1</vt:lpstr>
      <vt:lpstr>Fig. 3.1</vt:lpstr>
      <vt:lpstr>Fig. 3.2, 3.3 Table 3.2</vt:lpstr>
      <vt:lpstr>Table 3.3</vt:lpstr>
      <vt:lpstr>Fig. 3.4, 3.5 Table 3.4</vt:lpstr>
      <vt:lpstr>Fig 3.6, 3.7 Table 3.5</vt:lpstr>
      <vt:lpstr>Fig 3.8, 3.9 Table 3.6</vt:lpstr>
      <vt:lpstr>Fig. 3.10</vt:lpstr>
      <vt:lpstr>Fig. 3.11</vt:lpstr>
      <vt:lpstr>FIg. 3.12, 3.13 Table 3.7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2023-03-20T15:24:04Z</dcterms:modified>
</cp:coreProperties>
</file>